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2e3bed7c00e68d4/Village Lena/Village/Budgets and Taxation/2026 Budget/"/>
    </mc:Choice>
  </mc:AlternateContent>
  <xr:revisionPtr revIDLastSave="25" documentId="8_{F4E43DE4-B463-4641-BB28-0227DE0EBD9A}" xr6:coauthVersionLast="47" xr6:coauthVersionMax="47" xr10:uidLastSave="{0EC046A2-1155-4C8C-8C33-2A5D225CD8FD}"/>
  <bookViews>
    <workbookView xWindow="-120" yWindow="-120" windowWidth="20730" windowHeight="11040" xr2:uid="{58F6DAD2-F362-473A-BF9D-DEE898614E3C}"/>
  </bookViews>
  <sheets>
    <sheet name="GENERAL" sheetId="2" r:id="rId1"/>
  </sheets>
  <definedNames>
    <definedName name="_xlnm._FilterDatabase" localSheetId="0" hidden="1">GENERAL!$A$127:$N$132</definedName>
    <definedName name="_xlnm.Print_Titles" localSheetId="0">GENERAL!$1:$3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47" i="2" l="1"/>
  <c r="M13" i="2"/>
  <c r="M14" i="2"/>
  <c r="L229" i="2"/>
  <c r="M267" i="2" l="1"/>
  <c r="M266" i="2"/>
  <c r="M265" i="2"/>
  <c r="M264" i="2"/>
  <c r="M263" i="2"/>
  <c r="M262" i="2"/>
  <c r="M261" i="2"/>
  <c r="M260" i="2"/>
  <c r="M259" i="2"/>
  <c r="M255" i="2"/>
  <c r="M254" i="2"/>
  <c r="M253" i="2"/>
  <c r="M250" i="2"/>
  <c r="M249" i="2"/>
  <c r="M248" i="2"/>
  <c r="M246" i="2"/>
  <c r="M245" i="2"/>
  <c r="M244" i="2"/>
  <c r="M243" i="2"/>
  <c r="M242" i="2"/>
  <c r="M241" i="2"/>
  <c r="M240" i="2"/>
  <c r="M239" i="2"/>
  <c r="M238" i="2"/>
  <c r="M235" i="2"/>
  <c r="M234" i="2"/>
  <c r="M233" i="2"/>
  <c r="M232" i="2"/>
  <c r="M228" i="2"/>
  <c r="M227" i="2"/>
  <c r="M226" i="2"/>
  <c r="M225" i="2"/>
  <c r="M224" i="2"/>
  <c r="M223" i="2"/>
  <c r="M222" i="2"/>
  <c r="M221" i="2"/>
  <c r="M220" i="2"/>
  <c r="M219" i="2"/>
  <c r="M216" i="2"/>
  <c r="M215" i="2"/>
  <c r="M214" i="2"/>
  <c r="M213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63" i="2"/>
  <c r="M162" i="2"/>
  <c r="M160" i="2"/>
  <c r="M157" i="2"/>
  <c r="M156" i="2"/>
  <c r="M138" i="2"/>
  <c r="M137" i="2"/>
  <c r="M139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6" i="2"/>
  <c r="M130" i="2"/>
  <c r="M129" i="2"/>
  <c r="M125" i="2"/>
  <c r="M124" i="2"/>
  <c r="M123" i="2"/>
  <c r="M122" i="2"/>
  <c r="M121" i="2"/>
  <c r="M120" i="2"/>
  <c r="M118" i="2"/>
  <c r="M117" i="2"/>
  <c r="M116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8" i="2"/>
  <c r="M96" i="2"/>
  <c r="M95" i="2"/>
  <c r="M94" i="2"/>
  <c r="M92" i="2"/>
  <c r="M91" i="2"/>
  <c r="L256" i="2"/>
  <c r="L154" i="2"/>
  <c r="K154" i="2"/>
  <c r="J154" i="2"/>
  <c r="H154" i="2"/>
  <c r="G154" i="2"/>
  <c r="F154" i="2"/>
  <c r="E154" i="2"/>
  <c r="D154" i="2"/>
  <c r="I154" i="2"/>
  <c r="N158" i="2" l="1"/>
  <c r="N154" i="2"/>
  <c r="N229" i="2"/>
  <c r="N211" i="2"/>
  <c r="N230" i="2"/>
  <c r="M81" i="2"/>
  <c r="M80" i="2"/>
  <c r="M76" i="2"/>
  <c r="M75" i="2"/>
  <c r="M74" i="2"/>
  <c r="M73" i="2"/>
  <c r="M72" i="2"/>
  <c r="M71" i="2"/>
  <c r="M70" i="2"/>
  <c r="M69" i="2"/>
  <c r="M68" i="2"/>
  <c r="M64" i="2"/>
  <c r="M63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0" i="2"/>
  <c r="M39" i="2"/>
  <c r="M35" i="2"/>
  <c r="M34" i="2"/>
  <c r="M33" i="2"/>
  <c r="M32" i="2"/>
  <c r="M30" i="2"/>
  <c r="M29" i="2"/>
  <c r="M27" i="2"/>
  <c r="M26" i="2"/>
  <c r="M25" i="2"/>
  <c r="M24" i="2"/>
  <c r="M23" i="2"/>
  <c r="M18" i="2"/>
  <c r="M17" i="2"/>
  <c r="M16" i="2"/>
  <c r="M15" i="2"/>
  <c r="M12" i="2"/>
  <c r="M11" i="2"/>
  <c r="M9" i="2"/>
  <c r="N9" i="2"/>
  <c r="M6" i="2"/>
  <c r="M5" i="2"/>
  <c r="L268" i="2"/>
  <c r="L251" i="2"/>
  <c r="L236" i="2"/>
  <c r="L217" i="2"/>
  <c r="K217" i="2"/>
  <c r="L211" i="2"/>
  <c r="L158" i="2"/>
  <c r="L82" i="2"/>
  <c r="L77" i="2"/>
  <c r="L65" i="2"/>
  <c r="L41" i="2"/>
  <c r="L36" i="2"/>
  <c r="L19" i="2"/>
  <c r="L7" i="2"/>
  <c r="N36" i="2" l="1"/>
  <c r="N65" i="2"/>
  <c r="N77" i="2"/>
  <c r="N217" i="2"/>
  <c r="N19" i="2"/>
  <c r="L230" i="2"/>
  <c r="L164" i="2"/>
  <c r="L83" i="2"/>
  <c r="F268" i="2"/>
  <c r="F256" i="2"/>
  <c r="F251" i="2"/>
  <c r="F236" i="2"/>
  <c r="F229" i="2"/>
  <c r="F217" i="2"/>
  <c r="F211" i="2"/>
  <c r="F158" i="2"/>
  <c r="F132" i="2"/>
  <c r="F82" i="2"/>
  <c r="F77" i="2"/>
  <c r="F65" i="2"/>
  <c r="F41" i="2"/>
  <c r="F36" i="2"/>
  <c r="F19" i="2"/>
  <c r="F7" i="2"/>
  <c r="E268" i="2"/>
  <c r="E256" i="2"/>
  <c r="E251" i="2"/>
  <c r="E236" i="2"/>
  <c r="E229" i="2"/>
  <c r="E217" i="2"/>
  <c r="E211" i="2"/>
  <c r="E158" i="2"/>
  <c r="E132" i="2"/>
  <c r="E82" i="2"/>
  <c r="E77" i="2"/>
  <c r="E65" i="2"/>
  <c r="E41" i="2"/>
  <c r="E36" i="2"/>
  <c r="E19" i="2"/>
  <c r="E7" i="2"/>
  <c r="D268" i="2"/>
  <c r="D256" i="2"/>
  <c r="D251" i="2"/>
  <c r="D236" i="2"/>
  <c r="D229" i="2"/>
  <c r="D217" i="2"/>
  <c r="D211" i="2"/>
  <c r="D158" i="2"/>
  <c r="D132" i="2"/>
  <c r="D82" i="2"/>
  <c r="D77" i="2"/>
  <c r="D65" i="2"/>
  <c r="D41" i="2"/>
  <c r="D36" i="2"/>
  <c r="D19" i="2"/>
  <c r="D7" i="2"/>
  <c r="M78" i="2"/>
  <c r="M83" i="2" s="1"/>
  <c r="M161" i="2"/>
  <c r="N164" i="2" s="1"/>
  <c r="M126" i="2"/>
  <c r="M119" i="2"/>
  <c r="K211" i="2"/>
  <c r="K229" i="2"/>
  <c r="N83" i="2" l="1"/>
  <c r="D164" i="2"/>
  <c r="F230" i="2"/>
  <c r="E230" i="2"/>
  <c r="D83" i="2"/>
  <c r="D230" i="2"/>
  <c r="F83" i="2"/>
  <c r="F164" i="2"/>
  <c r="E83" i="2"/>
  <c r="E164" i="2"/>
  <c r="K65" i="2"/>
  <c r="K77" i="2"/>
  <c r="K230" i="2"/>
  <c r="K268" i="2"/>
  <c r="N268" i="2" s="1"/>
  <c r="K236" i="2"/>
  <c r="N236" i="2" s="1"/>
  <c r="J211" i="2"/>
  <c r="H268" i="2"/>
  <c r="H256" i="2"/>
  <c r="H251" i="2"/>
  <c r="H236" i="2"/>
  <c r="H229" i="2"/>
  <c r="H217" i="2"/>
  <c r="H211" i="2"/>
  <c r="H158" i="2"/>
  <c r="H132" i="2"/>
  <c r="H82" i="2"/>
  <c r="H77" i="2"/>
  <c r="H65" i="2"/>
  <c r="H41" i="2"/>
  <c r="H36" i="2"/>
  <c r="H19" i="2"/>
  <c r="H7" i="2"/>
  <c r="G7" i="2"/>
  <c r="I7" i="2"/>
  <c r="J7" i="2"/>
  <c r="K7" i="2"/>
  <c r="N7" i="2" s="1"/>
  <c r="G19" i="2"/>
  <c r="I19" i="2"/>
  <c r="J19" i="2"/>
  <c r="K19" i="2"/>
  <c r="G36" i="2"/>
  <c r="I36" i="2"/>
  <c r="J36" i="2"/>
  <c r="K36" i="2"/>
  <c r="G41" i="2"/>
  <c r="I41" i="2"/>
  <c r="J41" i="2"/>
  <c r="K41" i="2"/>
  <c r="N41" i="2" s="1"/>
  <c r="G65" i="2"/>
  <c r="I65" i="2"/>
  <c r="J65" i="2"/>
  <c r="G77" i="2"/>
  <c r="I77" i="2"/>
  <c r="J77" i="2"/>
  <c r="G82" i="2"/>
  <c r="I82" i="2"/>
  <c r="J82" i="2"/>
  <c r="K82" i="2"/>
  <c r="N82" i="2" s="1"/>
  <c r="G132" i="2"/>
  <c r="I132" i="2"/>
  <c r="J132" i="2"/>
  <c r="K132" i="2"/>
  <c r="G158" i="2"/>
  <c r="I158" i="2"/>
  <c r="J158" i="2"/>
  <c r="K158" i="2"/>
  <c r="G211" i="2"/>
  <c r="I211" i="2"/>
  <c r="G217" i="2"/>
  <c r="I217" i="2"/>
  <c r="J217" i="2"/>
  <c r="G229" i="2"/>
  <c r="I229" i="2"/>
  <c r="J229" i="2"/>
  <c r="G236" i="2"/>
  <c r="I236" i="2"/>
  <c r="J236" i="2"/>
  <c r="G251" i="2"/>
  <c r="I251" i="2"/>
  <c r="J251" i="2"/>
  <c r="K251" i="2"/>
  <c r="N251" i="2" s="1"/>
  <c r="G256" i="2"/>
  <c r="I256" i="2"/>
  <c r="J256" i="2"/>
  <c r="K256" i="2"/>
  <c r="N256" i="2" s="1"/>
  <c r="G268" i="2"/>
  <c r="I268" i="2"/>
  <c r="J268" i="2"/>
  <c r="D257" i="2" l="1"/>
  <c r="D272" i="2" s="1"/>
  <c r="F257" i="2"/>
  <c r="F272" i="2" s="1"/>
  <c r="E257" i="2"/>
  <c r="E272" i="2" s="1"/>
  <c r="K83" i="2"/>
  <c r="H164" i="2"/>
  <c r="G164" i="2"/>
  <c r="J83" i="2"/>
  <c r="H83" i="2"/>
  <c r="H230" i="2"/>
  <c r="G83" i="2"/>
  <c r="J230" i="2"/>
  <c r="G230" i="2"/>
  <c r="I230" i="2"/>
  <c r="I164" i="2"/>
  <c r="I83" i="2"/>
  <c r="J164" i="2"/>
  <c r="K164" i="2"/>
  <c r="H257" i="2" l="1"/>
  <c r="H272" i="2" s="1"/>
  <c r="G257" i="2"/>
  <c r="G272" i="2" s="1"/>
  <c r="J257" i="2"/>
  <c r="J272" i="2" s="1"/>
  <c r="I257" i="2"/>
  <c r="I272" i="2" s="1"/>
  <c r="K257" i="2"/>
  <c r="K272" i="2" l="1"/>
  <c r="K274" i="2" s="1"/>
  <c r="L132" i="2" l="1"/>
  <c r="L257" i="2" s="1"/>
  <c r="L272" i="2" s="1"/>
  <c r="L274" i="2" s="1"/>
  <c r="M131" i="2"/>
  <c r="M272" i="2" s="1"/>
  <c r="N132" i="2" l="1"/>
  <c r="N257" i="2"/>
</calcChain>
</file>

<file path=xl/sharedStrings.xml><?xml version="1.0" encoding="utf-8"?>
<sst xmlns="http://schemas.openxmlformats.org/spreadsheetml/2006/main" count="487" uniqueCount="440">
  <si>
    <t>Actual</t>
  </si>
  <si>
    <t>YTD</t>
  </si>
  <si>
    <t>BUDGET</t>
  </si>
  <si>
    <t>REVENUES:</t>
  </si>
  <si>
    <t>General Property Tax</t>
  </si>
  <si>
    <t>Property tax equivalent-Utility</t>
  </si>
  <si>
    <t>fixed amount from Utilities per R#2014-21</t>
  </si>
  <si>
    <t>101-41000</t>
  </si>
  <si>
    <t>TOTAL TAXES</t>
  </si>
  <si>
    <t>102-42000</t>
  </si>
  <si>
    <t>Special Assessments</t>
  </si>
  <si>
    <t>43 INTERGOVERNMENTAL</t>
  </si>
  <si>
    <t>State Shared Revenue</t>
  </si>
  <si>
    <t>S/A Exempt Computer</t>
  </si>
  <si>
    <t xml:space="preserve">state aid for tax exempt computers </t>
  </si>
  <si>
    <t>S/A Personal Property</t>
  </si>
  <si>
    <t>state aid for personal property tax</t>
  </si>
  <si>
    <t>S/A Police Training</t>
  </si>
  <si>
    <t>state aid for police training</t>
  </si>
  <si>
    <t>S/A General Transportation</t>
  </si>
  <si>
    <t>104-43000</t>
  </si>
  <si>
    <t>TOTAL INTERGOVERNMENTAL</t>
  </si>
  <si>
    <t>44 LICENSES &amp; PERMITS</t>
  </si>
  <si>
    <t>Business &amp; Occupational Licenses:</t>
  </si>
  <si>
    <t>Liquor &amp; Malt Beverage Licenses</t>
  </si>
  <si>
    <t>Operators Licenses</t>
  </si>
  <si>
    <t>annual bartenders licenses</t>
  </si>
  <si>
    <t>Cigarette Licenses</t>
  </si>
  <si>
    <t>cigarette licenses issued</t>
  </si>
  <si>
    <t>Gathering Permits</t>
  </si>
  <si>
    <t>gathering permits issued</t>
  </si>
  <si>
    <t>Miscellaneous Permits</t>
  </si>
  <si>
    <t>other misc permits</t>
  </si>
  <si>
    <t>Non Business Licenses:</t>
  </si>
  <si>
    <t>Dog Licenses</t>
  </si>
  <si>
    <t>Other Permits:</t>
  </si>
  <si>
    <t>Building Permits</t>
  </si>
  <si>
    <t>Street Opening Permits</t>
  </si>
  <si>
    <t>street opening permits $500 -refundable</t>
  </si>
  <si>
    <t>Golf Cart Permit</t>
  </si>
  <si>
    <t>106-44000</t>
  </si>
  <si>
    <t>TOTAL LICENSES &amp; PERMITS</t>
  </si>
  <si>
    <t>45 FINES, FORFEITS, PENALTIES</t>
  </si>
  <si>
    <t>Municipal Court</t>
  </si>
  <si>
    <t>municipal court fees-village share</t>
  </si>
  <si>
    <t>Parking Violations</t>
  </si>
  <si>
    <t>village parking ordinance violations</t>
  </si>
  <si>
    <t>108-45000</t>
  </si>
  <si>
    <t>TOTAL FINES, FORFEITURES, PENALTIES</t>
  </si>
  <si>
    <t>46 PUBLIC CHARGES</t>
  </si>
  <si>
    <t>Village Clerk Revenues</t>
  </si>
  <si>
    <t>charges for copies,fax etc…</t>
  </si>
  <si>
    <t>License Publication Fees</t>
  </si>
  <si>
    <t>fees for publications of various licenses</t>
  </si>
  <si>
    <t>Donations-National Night Out</t>
  </si>
  <si>
    <t>donations for National Night Out (see expense a/c 52100.343)</t>
  </si>
  <si>
    <t>Police Revenues</t>
  </si>
  <si>
    <t>occassional misc police revenues</t>
  </si>
  <si>
    <t>Sale of Garbage Bags</t>
  </si>
  <si>
    <t>Dump &amp; Garbage Revenue</t>
  </si>
  <si>
    <t>curbside pickup</t>
  </si>
  <si>
    <t>Recycling-Tire Drop off Fees</t>
  </si>
  <si>
    <t xml:space="preserve">tire drop off fees </t>
  </si>
  <si>
    <t>Recycling-Drop Off Fees</t>
  </si>
  <si>
    <t>drop off fees for applicances, oil, freon, etc…/offset to expenses</t>
  </si>
  <si>
    <t>town share of costs (1/2 of  recycling expense)</t>
  </si>
  <si>
    <t>Snow Removal Charges</t>
  </si>
  <si>
    <t>Promotions &amp; Events</t>
  </si>
  <si>
    <t>Arts &amp; Crafts</t>
  </si>
  <si>
    <t>Village of Lights</t>
  </si>
  <si>
    <t>Rummage Sales</t>
  </si>
  <si>
    <t>Movie Night</t>
  </si>
  <si>
    <t>Taste of Fall</t>
  </si>
  <si>
    <t>Race Revenue</t>
  </si>
  <si>
    <t>110-46000</t>
  </si>
  <si>
    <t>TOTAL PUBLIC CHARGES</t>
  </si>
  <si>
    <t>48 MISCELLANEOUS REVENUES</t>
  </si>
  <si>
    <t>Miscellaneous Revenues</t>
  </si>
  <si>
    <t>occassional misc revenues/stale checks write-off's</t>
  </si>
  <si>
    <t>Interest Income</t>
  </si>
  <si>
    <t>checking/investment/money market accounts interest</t>
  </si>
  <si>
    <t>St. Claire / CMH Lease</t>
  </si>
  <si>
    <t>Clinic rent per Agreement $561.67 x 12 (expires 04/15/2022)</t>
  </si>
  <si>
    <t>Farmland Rent</t>
  </si>
  <si>
    <t>Sludge Lease</t>
  </si>
  <si>
    <t>Sale of Village Equip.</t>
  </si>
  <si>
    <t>Insurance Revenue</t>
  </si>
  <si>
    <t xml:space="preserve">claims payments received from others </t>
  </si>
  <si>
    <t>114-48000</t>
  </si>
  <si>
    <t>TOTAL MISCELLANEOUS</t>
  </si>
  <si>
    <t>49 OTHER FINANCING SOURCES</t>
  </si>
  <si>
    <t>State Trust Fund Loan</t>
  </si>
  <si>
    <t>Funds Applied</t>
  </si>
  <si>
    <t>116-49000</t>
  </si>
  <si>
    <t>TOTAL OTHER FINANCING SOURCES</t>
  </si>
  <si>
    <t>TOTAL REVENUES</t>
  </si>
  <si>
    <t>EXPENDITURES:</t>
  </si>
  <si>
    <t>51 GENERAL GOVERNMENT</t>
  </si>
  <si>
    <t>LEGISLATIVE:</t>
  </si>
  <si>
    <t>Village Board (wages &amp; per diems)</t>
  </si>
  <si>
    <t>Village Board-fringe benefits</t>
  </si>
  <si>
    <t>fica/medi</t>
  </si>
  <si>
    <t>JUDICIAL:</t>
  </si>
  <si>
    <t>Municipal Court-wages</t>
  </si>
  <si>
    <t>judge annual salary</t>
  </si>
  <si>
    <t>Municipal Court-fringe benefits</t>
  </si>
  <si>
    <t xml:space="preserve"> fica/medi</t>
  </si>
  <si>
    <t>000</t>
  </si>
  <si>
    <t>Municipal Court-Other</t>
  </si>
  <si>
    <t>LEGAL:</t>
  </si>
  <si>
    <t>Legal Fees &amp; Costs - Village Attorney</t>
  </si>
  <si>
    <t>village atty charges</t>
  </si>
  <si>
    <t>GENERAL ADMINISTRATION:</t>
  </si>
  <si>
    <t>Village President-wages</t>
  </si>
  <si>
    <t>Village President-fringe benefits</t>
  </si>
  <si>
    <t>Workers Comp</t>
  </si>
  <si>
    <t>Clerk-Treasurer Wages</t>
  </si>
  <si>
    <t>2080 hrs/yr x 60% (40% to Utility)</t>
  </si>
  <si>
    <t>Clerk-Treasurer O/T</t>
  </si>
  <si>
    <t>Deputy Clerk-wages</t>
  </si>
  <si>
    <t>Employee Benefits</t>
  </si>
  <si>
    <t>Publication of Licenses &amp; Legal Notices</t>
  </si>
  <si>
    <t>Clerk-Treasurer Comp Time EOY Payout</t>
  </si>
  <si>
    <t>Telephone/Cellphone-Administration</t>
  </si>
  <si>
    <t>village telephone/fax charges</t>
  </si>
  <si>
    <t>Office Supplies</t>
  </si>
  <si>
    <t xml:space="preserve">various office supplies </t>
  </si>
  <si>
    <t>Bank Service Fees</t>
  </si>
  <si>
    <t>monthly bank charges</t>
  </si>
  <si>
    <t>Photocopier Expense</t>
  </si>
  <si>
    <t>Training &amp; Travel Costs</t>
  </si>
  <si>
    <t>travel &amp; training costs</t>
  </si>
  <si>
    <t>Elections</t>
  </si>
  <si>
    <t>FINANCIAL ADMINISTRATION:</t>
  </si>
  <si>
    <t>Auditing/Financial Reporting</t>
  </si>
  <si>
    <t>Accounting Software Support</t>
  </si>
  <si>
    <t>Workhorse maint; alloc to general/water/sewer/fire/library</t>
  </si>
  <si>
    <t>Assessment of Property</t>
  </si>
  <si>
    <t>GENERAL BUILDINGS:</t>
  </si>
  <si>
    <t>Village Hall Miscellaneous</t>
  </si>
  <si>
    <t>Village Hall Utilities</t>
  </si>
  <si>
    <t>231</t>
  </si>
  <si>
    <t>Broadband Internet</t>
  </si>
  <si>
    <t>Computer Technology</t>
  </si>
  <si>
    <t>co tech svcs contract $1000+$50/hr;</t>
  </si>
  <si>
    <t>Village Web Page</t>
  </si>
  <si>
    <t>Generator Expense Village</t>
  </si>
  <si>
    <t>share of generators expenditures</t>
  </si>
  <si>
    <t>OTHER GENERAL GOVERNMENT:</t>
  </si>
  <si>
    <t>Illegal Taxes</t>
  </si>
  <si>
    <t>DOR chargeback</t>
  </si>
  <si>
    <t>Life Ins (village share)</t>
  </si>
  <si>
    <t>village cost of employee life ins program</t>
  </si>
  <si>
    <t>Village Hall Insurance</t>
  </si>
  <si>
    <t>Contingency</t>
  </si>
  <si>
    <t>to balance budget</t>
  </si>
  <si>
    <t>119-51000</t>
  </si>
  <si>
    <t>TOTAL GENERAL GOVERNMENT</t>
  </si>
  <si>
    <t>52 PUBLIC SAFETY</t>
  </si>
  <si>
    <t>LAW ENFORCEMENT:</t>
  </si>
  <si>
    <t>Police Wages Full-time</t>
  </si>
  <si>
    <t>Police Wages-Fringe Benefits</t>
  </si>
  <si>
    <t>Police Workers Comp</t>
  </si>
  <si>
    <t>Police Wages Part-time</t>
  </si>
  <si>
    <t>Police Wages Overtime</t>
  </si>
  <si>
    <t>Police Wages Comptime  EOY Payout</t>
  </si>
  <si>
    <t>Police Phone/DSL/Time System</t>
  </si>
  <si>
    <t>Police Prisoner Board</t>
  </si>
  <si>
    <t>charge from county</t>
  </si>
  <si>
    <t>Police Insurance</t>
  </si>
  <si>
    <t>Police Office Supplies</t>
  </si>
  <si>
    <t>office supplies</t>
  </si>
  <si>
    <t>Police Uniforms</t>
  </si>
  <si>
    <t>vests, uniforms, etc … per EE Handbook</t>
  </si>
  <si>
    <t>Police Ammunition</t>
  </si>
  <si>
    <t>ammunition for firing range</t>
  </si>
  <si>
    <t>Police Equipment</t>
  </si>
  <si>
    <t>small items of equipment</t>
  </si>
  <si>
    <t>Police Training</t>
  </si>
  <si>
    <t>has associated state aid</t>
  </si>
  <si>
    <t>Police Vehicle Fuel</t>
  </si>
  <si>
    <t>gas for squad</t>
  </si>
  <si>
    <t>Police Squad Maintenance</t>
  </si>
  <si>
    <t>maintenance of squad</t>
  </si>
  <si>
    <t>Police National Night Out</t>
  </si>
  <si>
    <t xml:space="preserve">Police Misc Operating Supplies/Costs </t>
  </si>
  <si>
    <t>miscellaneous expenses</t>
  </si>
  <si>
    <t>subtotal Police</t>
  </si>
  <si>
    <t>FIRE PROTECTION:</t>
  </si>
  <si>
    <t>Lena Fire Dept Contract</t>
  </si>
  <si>
    <t>Village Fire Calls</t>
  </si>
  <si>
    <t>subtotal</t>
  </si>
  <si>
    <t>AMBULANCE:</t>
  </si>
  <si>
    <t>Rescue Squad EMS</t>
  </si>
  <si>
    <t>INSPECTION:</t>
  </si>
  <si>
    <t>Building Inspector</t>
  </si>
  <si>
    <t>Disaster Control</t>
  </si>
  <si>
    <t>121-52000</t>
  </si>
  <si>
    <t>TOTAL PUBLIC SAFETY</t>
  </si>
  <si>
    <t>53 PUBLIC WORKS</t>
  </si>
  <si>
    <t>STREET MAINTNEANCE:</t>
  </si>
  <si>
    <t>Public Works Wages</t>
  </si>
  <si>
    <t>Public Works Overtime</t>
  </si>
  <si>
    <t>Public Works Fringe Benefits</t>
  </si>
  <si>
    <t>Public Works-Workers Comp</t>
  </si>
  <si>
    <t>Clothing Allowance</t>
  </si>
  <si>
    <t>Public Works Comp time EOY Payout</t>
  </si>
  <si>
    <t>annual comp time payout</t>
  </si>
  <si>
    <t>Public Works Cell Phone</t>
  </si>
  <si>
    <t>Public Works Insurance</t>
  </si>
  <si>
    <t>Public Works Wages Part Time</t>
  </si>
  <si>
    <t>Fuel for Street Vehicles/Equipment</t>
  </si>
  <si>
    <t>fuel for all streets vehicles &amp; equipment</t>
  </si>
  <si>
    <t>maint/costs of the following p/w equip &amp; vehicles</t>
  </si>
  <si>
    <t>Plow Truck</t>
  </si>
  <si>
    <t>Pickup F450</t>
  </si>
  <si>
    <t>Scissor Lift</t>
  </si>
  <si>
    <t>Street Sweeper</t>
  </si>
  <si>
    <t>Front End Loader</t>
  </si>
  <si>
    <t>Lawn Mower</t>
  </si>
  <si>
    <t>Brush Chipper</t>
  </si>
  <si>
    <t>Forklift</t>
  </si>
  <si>
    <t>Pickup-Utility Ranger</t>
  </si>
  <si>
    <t>Truck 250 - Terry E.</t>
  </si>
  <si>
    <t>Garage #1</t>
  </si>
  <si>
    <t>expenses for shop garage as utilities,  sewer/water</t>
  </si>
  <si>
    <t>Garage #2 (Fire Dept)</t>
  </si>
  <si>
    <t>expense of street garage by fire dept bldg.</t>
  </si>
  <si>
    <t>Shop Supplies</t>
  </si>
  <si>
    <t>supplies for street shop</t>
  </si>
  <si>
    <t>Shop Tools</t>
  </si>
  <si>
    <t>needed shop tools</t>
  </si>
  <si>
    <t>Streets/Alleys Maint &amp; Repairs</t>
  </si>
  <si>
    <t>non-major street &amp; alley maintenance/repairs</t>
  </si>
  <si>
    <t>Street Signs &amp; Marking</t>
  </si>
  <si>
    <t>Street Salt/Sand</t>
  </si>
  <si>
    <t>Street Decorations</t>
  </si>
  <si>
    <t>Street Misc</t>
  </si>
  <si>
    <t>misc street costs</t>
  </si>
  <si>
    <t>Street Poles-Replacements</t>
  </si>
  <si>
    <t>Safety Compliance</t>
  </si>
  <si>
    <t>compliance with safety regulations</t>
  </si>
  <si>
    <t>Street Lighting</t>
  </si>
  <si>
    <t>Sidewalks/Curb &amp; Gutter Maint &amp; Repair</t>
  </si>
  <si>
    <t>maint, gutters &amp; sidewalks</t>
  </si>
  <si>
    <t>Storm Sewers</t>
  </si>
  <si>
    <t>storm sewer maintenance &amp; repairs</t>
  </si>
  <si>
    <t>Bridges/Culverts</t>
  </si>
  <si>
    <t>culvert repairs &amp; maint.</t>
  </si>
  <si>
    <t>Maintenance on property</t>
  </si>
  <si>
    <t>SANITATION:</t>
  </si>
  <si>
    <t>Garbage/Refuse Hauling</t>
  </si>
  <si>
    <t>Garbage Bags Cost</t>
  </si>
  <si>
    <t>Groundwater Monitoring (village dump)</t>
  </si>
  <si>
    <t>Badger Labs groundwater testing 4/yr</t>
  </si>
  <si>
    <t>Weed &amp; Nuisance Control</t>
  </si>
  <si>
    <t>weed killer,sprayer, gras cutting&amp; other nuisance exp.</t>
  </si>
  <si>
    <t>RECYCLING:</t>
  </si>
  <si>
    <t>Recycling-Wages</t>
  </si>
  <si>
    <t xml:space="preserve">2 part time attendants total 1040hrs </t>
  </si>
  <si>
    <t>Recycling Fringe Benefits</t>
  </si>
  <si>
    <t>Recycling-Workers Comp</t>
  </si>
  <si>
    <t>Recycling-Utilities</t>
  </si>
  <si>
    <t>electric service/area lighting</t>
  </si>
  <si>
    <t>Recycling-Insurance</t>
  </si>
  <si>
    <t>Recycling-Dumpsters Hauling</t>
  </si>
  <si>
    <t>Recycling-County Admin Charges</t>
  </si>
  <si>
    <t>Recycling-County Pickup Charges</t>
  </si>
  <si>
    <t>County billing for tires,electronics etc.. (see fees revenue a/cs)</t>
  </si>
  <si>
    <t>Recycling-Building</t>
  </si>
  <si>
    <t>expense of recycling bldg</t>
  </si>
  <si>
    <t>Recycling Miscellaneous</t>
  </si>
  <si>
    <t>123-53000</t>
  </si>
  <si>
    <t>TOTAL PUBLIC WORKS</t>
  </si>
  <si>
    <t>55 CULTURE/RECREATION/EDUCATION</t>
  </si>
  <si>
    <t>Lena Public Library</t>
  </si>
  <si>
    <t>Community Promotions event</t>
  </si>
  <si>
    <t>Village Movie Night</t>
  </si>
  <si>
    <t>Rummage Sale</t>
  </si>
  <si>
    <t>Promotions Miscellaneous</t>
  </si>
  <si>
    <t>Community Park #2 (fire dept)</t>
  </si>
  <si>
    <t>park by fire dept</t>
  </si>
  <si>
    <t>127-55000</t>
  </si>
  <si>
    <t>TOTAL CULTURE, RECREATION, EDU.</t>
  </si>
  <si>
    <t>56 CONSERVATION &amp; DEVELOPMENT</t>
  </si>
  <si>
    <t>Promotion/Beautification</t>
  </si>
  <si>
    <t>flowers, planters, street decorations</t>
  </si>
  <si>
    <t xml:space="preserve">Tourism </t>
  </si>
  <si>
    <t>$2,500 Discovery Guide + $1,000 OCEDC</t>
  </si>
  <si>
    <t>Lena Historial Museum</t>
  </si>
  <si>
    <t>Planning &amp; Development</t>
  </si>
  <si>
    <t>planning commission</t>
  </si>
  <si>
    <t>129-56000</t>
  </si>
  <si>
    <t>TOTAL CONSERVATION/DEVELOPMENT</t>
  </si>
  <si>
    <t>58 DEBT SERVICE</t>
  </si>
  <si>
    <t>Principal on Debt</t>
  </si>
  <si>
    <t>State Trust Fund Loans-General</t>
  </si>
  <si>
    <t>00</t>
  </si>
  <si>
    <t>Lease Payment Plow Truck</t>
  </si>
  <si>
    <t>133-58000</t>
  </si>
  <si>
    <t>TOTAL DEBT SERVICE</t>
  </si>
  <si>
    <t>Subtotal of operating expenditures</t>
  </si>
  <si>
    <t>57 OUTLAY/Funds</t>
  </si>
  <si>
    <t xml:space="preserve">Village </t>
  </si>
  <si>
    <t>village equipment purchases/replacements</t>
  </si>
  <si>
    <t>Rosera Business Park Develop</t>
  </si>
  <si>
    <t>Rosera business park costs</t>
  </si>
  <si>
    <t>maintenance of drainage ditch</t>
  </si>
  <si>
    <t>131-57000</t>
  </si>
  <si>
    <t>TOTAL OUTLAY</t>
  </si>
  <si>
    <t>TOTAL EXPENDITURES</t>
  </si>
  <si>
    <t>Transfers To Other Funds</t>
  </si>
  <si>
    <t>OTHER FINANCING USES</t>
  </si>
  <si>
    <t>bobcat (2022)</t>
  </si>
  <si>
    <t>Street Equipment</t>
  </si>
  <si>
    <t>squad/security cameras 2020</t>
  </si>
  <si>
    <t>salt storage bldg</t>
  </si>
  <si>
    <t xml:space="preserve">village outlay </t>
  </si>
  <si>
    <t>Interest on Debt</t>
  </si>
  <si>
    <t>Recreation</t>
  </si>
  <si>
    <t>Expenditures for recycling not accounted for in above a/cs</t>
  </si>
  <si>
    <t>charges by County for recycling program admin, if charged</t>
  </si>
  <si>
    <t>X-mas lights/flags/flower pots etc …..</t>
  </si>
  <si>
    <t>street signs/repairs</t>
  </si>
  <si>
    <t>Leaf Collector</t>
  </si>
  <si>
    <t>phone/spillman $440/DOJ line $873</t>
  </si>
  <si>
    <t xml:space="preserve"> comp payout at EOY pay</t>
  </si>
  <si>
    <t xml:space="preserve">2080 hrs/yr </t>
  </si>
  <si>
    <t>hosting website  $350</t>
  </si>
  <si>
    <t>village hall lights/heat/water/sewer</t>
  </si>
  <si>
    <t>newspaper publications</t>
  </si>
  <si>
    <t>per board</t>
  </si>
  <si>
    <t>includes atty costs for court/judge's bond $125/WiOJE $700/WMJA dues $75</t>
  </si>
  <si>
    <t>117-40000</t>
  </si>
  <si>
    <t xml:space="preserve">proceeds from state loans </t>
  </si>
  <si>
    <t>occassional sales of village equipment</t>
  </si>
  <si>
    <t>rent of farmland (rosera business park area) $150/acre</t>
  </si>
  <si>
    <r>
      <t>Cell Tower Lease</t>
    </r>
    <r>
      <rPr>
        <sz val="8"/>
        <color theme="1"/>
        <rFont val="Arial"/>
        <family val="2"/>
      </rPr>
      <t xml:space="preserve"> (auto renews 5 yrs on 01/01/2021)</t>
    </r>
  </si>
  <si>
    <t>Services to Other Govt's</t>
  </si>
  <si>
    <t>snow parking ordinance/snow removal-library T. Lena</t>
  </si>
  <si>
    <t>used oil rebate</t>
  </si>
  <si>
    <t>Recycling Income</t>
  </si>
  <si>
    <t>sale of garbage bags ($1.50 Jan 1 2022)</t>
  </si>
  <si>
    <t>annual permit fee for golf carts</t>
  </si>
  <si>
    <t>fees for building permits issued/expense in a/c 52400</t>
  </si>
  <si>
    <t>dog tags sold</t>
  </si>
  <si>
    <t>liquor and beverage licenses</t>
  </si>
  <si>
    <t>S/A-Other</t>
  </si>
  <si>
    <t>state shared revenue per DOR (july &amp; nov)</t>
  </si>
  <si>
    <t>federal grants</t>
  </si>
  <si>
    <t>Federal Grant-USDA</t>
  </si>
  <si>
    <t>60%general; 40% sewer &amp; water</t>
  </si>
  <si>
    <t>Copier costs), monthly usage, paper, etc …</t>
  </si>
  <si>
    <t>Street Repairs</t>
  </si>
  <si>
    <t xml:space="preserve">charge for services (library fiscal agent) </t>
  </si>
  <si>
    <t xml:space="preserve">cellular tower lease </t>
  </si>
  <si>
    <t>overtime pay</t>
  </si>
  <si>
    <t>per library agreement</t>
  </si>
  <si>
    <t>Community Promotions event (advertising, has revenue for ads)</t>
  </si>
  <si>
    <t>plow truck lease 2019-2028; due each August</t>
  </si>
  <si>
    <t>fees for participants (offset costs)</t>
  </si>
  <si>
    <t>various promotion events donations &amp; charges:</t>
  </si>
  <si>
    <t>no revenues planned</t>
  </si>
  <si>
    <t>not held since 2019</t>
  </si>
  <si>
    <t>purchase of bags for resale</t>
  </si>
  <si>
    <t>balloting, coding, license</t>
  </si>
  <si>
    <t xml:space="preserve">recreation-related  </t>
  </si>
  <si>
    <t xml:space="preserve">NOTES                                                                                 </t>
  </si>
  <si>
    <t>Recycling-Town of Lena Shared expenses</t>
  </si>
  <si>
    <t>chief's overtime paid</t>
  </si>
  <si>
    <t xml:space="preserve">monthly cell phone charges for public works staff </t>
  </si>
  <si>
    <t>(1/2 of operating costs are billed to the Town of Lena and show in revenue)</t>
  </si>
  <si>
    <t>Maple street project to date</t>
  </si>
  <si>
    <t>difference</t>
  </si>
  <si>
    <t>General Fund Applied</t>
  </si>
  <si>
    <t>Sidewalk repair</t>
  </si>
  <si>
    <t>per 5 yr contract O/Falls 2022-2026</t>
  </si>
  <si>
    <t>Parks &amp; Rec</t>
  </si>
  <si>
    <t>Stiga</t>
  </si>
  <si>
    <t>Street /Street poles</t>
  </si>
  <si>
    <t>Ice Rink</t>
  </si>
  <si>
    <t>Recreation Programs</t>
  </si>
  <si>
    <t>Ballfield</t>
  </si>
  <si>
    <t>Firemans Park</t>
  </si>
  <si>
    <t>Veterans Park</t>
  </si>
  <si>
    <t>Buildings and Improvements</t>
  </si>
  <si>
    <t>Vehicles/Machinery &amp; Equipment</t>
  </si>
  <si>
    <t>Storm Sewer/Ditch Maintenance</t>
  </si>
  <si>
    <t>Chicken Licenses</t>
  </si>
  <si>
    <t>village hall broadband $110/mo-Packerland</t>
  </si>
  <si>
    <t>Other Local Grants-Recreation</t>
  </si>
  <si>
    <t>contracted service paid thru bldg permit fee collections</t>
  </si>
  <si>
    <t>systematic replace old street light poles</t>
  </si>
  <si>
    <t>WPS Charges street lights</t>
  </si>
  <si>
    <t>wrs, fica/medi; health ins (start in 2024)</t>
  </si>
  <si>
    <t xml:space="preserve">annual accrued comp time payout </t>
  </si>
  <si>
    <t>any clean-up of property</t>
  </si>
  <si>
    <t>$500/yr for each for street &amp; maint workers per EE Handbook</t>
  </si>
  <si>
    <r>
      <t>workers comp ins premium</t>
    </r>
    <r>
      <rPr>
        <b/>
        <sz val="8"/>
        <color theme="1"/>
        <rFont val="Calibri"/>
        <family val="2"/>
        <scheme val="minor"/>
      </rPr>
      <t xml:space="preserve"> </t>
    </r>
    <r>
      <rPr>
        <b/>
        <sz val="8"/>
        <rFont val="Calibri"/>
        <family val="2"/>
        <scheme val="minor"/>
      </rPr>
      <t>(2024=$545)</t>
    </r>
  </si>
  <si>
    <r>
      <t>wrs, fica/medi</t>
    </r>
    <r>
      <rPr>
        <strike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for clerk, deputy clerk,board</t>
    </r>
  </si>
  <si>
    <t>national night out-same as revenue budget equals net zero cost</t>
  </si>
  <si>
    <t>Community Promotions events</t>
  </si>
  <si>
    <t>2026 BUDGET WORKSHEET GENERAL FUND</t>
  </si>
  <si>
    <t>Bugtussel Lease</t>
  </si>
  <si>
    <t>budget</t>
  </si>
  <si>
    <t>$300/month</t>
  </si>
  <si>
    <t>audit &amp; reports (2026 audit=$25,000 allocate = 1/3;1/3;1/3)</t>
  </si>
  <si>
    <r>
      <t xml:space="preserve">clerk/deputy/board/president/judge </t>
    </r>
    <r>
      <rPr>
        <b/>
        <sz val="8"/>
        <color theme="1"/>
        <rFont val="Calibri"/>
        <family val="2"/>
        <scheme val="minor"/>
      </rPr>
      <t>(2025=$650 &amp; w/c audit</t>
    </r>
    <r>
      <rPr>
        <sz val="8"/>
        <color theme="1"/>
        <rFont val="Calibri"/>
        <family val="2"/>
        <scheme val="minor"/>
      </rPr>
      <t>)</t>
    </r>
  </si>
  <si>
    <t>cash donations &amp; grants</t>
  </si>
  <si>
    <t xml:space="preserve">set by DOR levy limit worksheet </t>
  </si>
  <si>
    <t xml:space="preserve"> state aid-streets per DOT (pd qtrly) </t>
  </si>
  <si>
    <t>county rec grant</t>
  </si>
  <si>
    <r>
      <t>property,liability,cyber</t>
    </r>
    <r>
      <rPr>
        <b/>
        <sz val="8"/>
        <color theme="1"/>
        <rFont val="Calibri"/>
        <family val="2"/>
        <scheme val="minor"/>
      </rPr>
      <t>(2025=2720)</t>
    </r>
    <r>
      <rPr>
        <sz val="8"/>
        <color theme="1"/>
        <rFont val="Calibri"/>
        <family val="2"/>
        <scheme val="minor"/>
      </rPr>
      <t>CYBER 258</t>
    </r>
  </si>
  <si>
    <r>
      <t xml:space="preserve">property, liability &amp; cyber ins </t>
    </r>
    <r>
      <rPr>
        <b/>
        <sz val="8"/>
        <color theme="1"/>
        <rFont val="Calibri"/>
        <family val="2"/>
        <scheme val="minor"/>
      </rPr>
      <t>(2025=$7380)</t>
    </r>
    <r>
      <rPr>
        <sz val="8"/>
        <color theme="1"/>
        <rFont val="Calibri"/>
        <family val="2"/>
        <scheme val="minor"/>
      </rPr>
      <t xml:space="preserve"> cyber 250</t>
    </r>
  </si>
  <si>
    <r>
      <t xml:space="preserve">workers comp ins police </t>
    </r>
    <r>
      <rPr>
        <b/>
        <sz val="8"/>
        <color theme="1"/>
        <rFont val="Calibri"/>
        <family val="2"/>
        <scheme val="minor"/>
      </rPr>
      <t>(2025=$1520)</t>
    </r>
  </si>
  <si>
    <r>
      <t xml:space="preserve">workers comp ins </t>
    </r>
    <r>
      <rPr>
        <b/>
        <sz val="8"/>
        <color theme="1"/>
        <rFont val="Calibri"/>
        <family val="2"/>
        <scheme val="minor"/>
      </rPr>
      <t>(2025=$2255)</t>
    </r>
    <r>
      <rPr>
        <sz val="8"/>
        <color theme="1"/>
        <rFont val="Calibri"/>
        <family val="2"/>
        <scheme val="minor"/>
      </rPr>
      <t xml:space="preserve"> &amp; annual wage audit</t>
    </r>
  </si>
  <si>
    <r>
      <t>allocation of ins p&amp;l ; cyber</t>
    </r>
    <r>
      <rPr>
        <b/>
        <sz val="8"/>
        <color theme="1"/>
        <rFont val="Calibri"/>
        <family val="2"/>
        <scheme val="minor"/>
      </rPr>
      <t>(2025=$2870)cyber 265</t>
    </r>
  </si>
  <si>
    <r>
      <t>propertyins, liability &amp; cyber(</t>
    </r>
    <r>
      <rPr>
        <b/>
        <sz val="8"/>
        <color theme="1"/>
        <rFont val="Calibri"/>
        <family val="2"/>
        <scheme val="minor"/>
      </rPr>
      <t>2025=135+cyber 16)</t>
    </r>
  </si>
  <si>
    <t>3 year contract 2026-2028 (dumpster hauling &amp; tipping fees)</t>
  </si>
  <si>
    <t xml:space="preserve"> WPS$360;P&amp;L Insurance$1020;upkeep of buildings &amp; grounds</t>
  </si>
  <si>
    <t>Estimated</t>
  </si>
  <si>
    <t xml:space="preserve">1000 hrs </t>
  </si>
  <si>
    <r>
      <t xml:space="preserve">Large Tractor    </t>
    </r>
    <r>
      <rPr>
        <sz val="10"/>
        <color theme="1"/>
        <rFont val="Arial"/>
        <family val="2"/>
      </rPr>
      <t>sold</t>
    </r>
  </si>
  <si>
    <r>
      <t xml:space="preserve">Small Tractor </t>
    </r>
    <r>
      <rPr>
        <sz val="10"/>
        <color theme="1"/>
        <rFont val="Arial"/>
        <family val="2"/>
      </rPr>
      <t xml:space="preserve">  sold</t>
    </r>
  </si>
  <si>
    <t>fire dept expenses &amp; replacement fund</t>
  </si>
  <si>
    <t xml:space="preserve">actual fire calls billed from LFD </t>
  </si>
  <si>
    <t xml:space="preserve">revenue from sludge lease-5 acres </t>
  </si>
  <si>
    <t>R&amp;R Assessing contract $6720; DOR assmt fee $500</t>
  </si>
  <si>
    <t>Walking Trails</t>
  </si>
  <si>
    <t>new program 2026</t>
  </si>
  <si>
    <t>carry-over funds applied to expenditures; none for 2026 (see contingency #51980)</t>
  </si>
  <si>
    <t>various expenses/Bellin annual fee//LWM  annual dues/police physicals/drug tests</t>
  </si>
  <si>
    <r>
      <t>wrs, fica/medi,</t>
    </r>
    <r>
      <rPr>
        <strike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health ins</t>
    </r>
  </si>
  <si>
    <t>split in 2026= 1/3;1/3;1/3</t>
  </si>
  <si>
    <t>]</t>
  </si>
  <si>
    <t>part time split  1/3; 1/3; 1/3 in 2026</t>
  </si>
  <si>
    <t>winter snow &amp; ice control salt from County</t>
  </si>
  <si>
    <t>MarOco tipping; DNR environ fees; spring cleanup</t>
  </si>
  <si>
    <t>no county grant for 2026 so no grant expenditures</t>
  </si>
  <si>
    <t xml:space="preserve"> = balanced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</si>
</sst>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_(&quot;$&quot;* #,##0_);_(&quot;$&quot;* \(#,##0\);_(&quot;$&quot;* &quot;-&quot;??_);_(@_)"/>
    <numFmt numFmtId="167" formatCode="&quot;$&quot;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i/>
      <u/>
      <sz val="8"/>
      <color theme="1"/>
      <name val="Arial"/>
      <family val="2"/>
    </font>
    <font>
      <b/>
      <sz val="8"/>
      <color theme="1"/>
      <name val="Arial"/>
      <family val="2"/>
    </font>
    <font>
      <u/>
      <sz val="8"/>
      <color theme="1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Calibri"/>
      <family val="2"/>
      <scheme val="minor"/>
    </font>
    <font>
      <strike/>
      <sz val="8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Calibri"/>
      <family val="2"/>
      <scheme val="minor"/>
    </font>
    <font>
      <strike/>
      <sz val="10"/>
      <color theme="1"/>
      <name val="Arial"/>
      <family val="2"/>
    </font>
    <font>
      <b/>
      <sz val="12"/>
      <color rgb="FFFF0000"/>
      <name val="Arial"/>
      <family val="2"/>
    </font>
    <font>
      <sz val="8"/>
      <color theme="1"/>
      <name val="Calibri"/>
      <family val="2"/>
    </font>
    <font>
      <sz val="8"/>
      <color rgb="FFFF000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5" fillId="2" borderId="1" xfId="0" applyFont="1" applyFill="1" applyBorder="1"/>
    <xf numFmtId="164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164" fontId="4" fillId="0" borderId="0" xfId="1" applyNumberFormat="1" applyFont="1" applyFill="1"/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164" fontId="4" fillId="0" borderId="0" xfId="1" applyNumberFormat="1" applyFont="1" applyFill="1" applyBorder="1"/>
    <xf numFmtId="0" fontId="5" fillId="2" borderId="5" xfId="0" applyFont="1" applyFill="1" applyBorder="1"/>
    <xf numFmtId="0" fontId="8" fillId="2" borderId="6" xfId="0" applyFont="1" applyFill="1" applyBorder="1" applyAlignment="1">
      <alignment horizontal="left"/>
    </xf>
    <xf numFmtId="164" fontId="3" fillId="2" borderId="7" xfId="1" applyNumberFormat="1" applyFont="1" applyFill="1" applyBorder="1"/>
    <xf numFmtId="0" fontId="9" fillId="0" borderId="0" xfId="0" applyFont="1" applyAlignment="1">
      <alignment horizontal="left"/>
    </xf>
    <xf numFmtId="164" fontId="4" fillId="0" borderId="0" xfId="1" applyNumberFormat="1" applyFont="1"/>
    <xf numFmtId="166" fontId="3" fillId="2" borderId="7" xfId="2" applyNumberFormat="1" applyFont="1" applyFill="1" applyBorder="1"/>
    <xf numFmtId="0" fontId="3" fillId="0" borderId="0" xfId="0" applyFont="1"/>
    <xf numFmtId="166" fontId="3" fillId="0" borderId="0" xfId="2" applyNumberFormat="1" applyFont="1" applyFill="1" applyBorder="1"/>
    <xf numFmtId="166" fontId="3" fillId="0" borderId="2" xfId="2" applyNumberFormat="1" applyFont="1" applyFill="1" applyBorder="1"/>
    <xf numFmtId="166" fontId="4" fillId="0" borderId="0" xfId="2" applyNumberFormat="1" applyFont="1" applyFill="1" applyBorder="1"/>
    <xf numFmtId="166" fontId="4" fillId="0" borderId="2" xfId="2" applyNumberFormat="1" applyFont="1" applyFill="1" applyBorder="1"/>
    <xf numFmtId="164" fontId="4" fillId="0" borderId="2" xfId="1" applyNumberFormat="1" applyFont="1" applyFill="1" applyBorder="1"/>
    <xf numFmtId="166" fontId="8" fillId="0" borderId="0" xfId="2" applyNumberFormat="1" applyFont="1" applyFill="1" applyAlignment="1">
      <alignment horizontal="left"/>
    </xf>
    <xf numFmtId="166" fontId="10" fillId="0" borderId="0" xfId="2" applyNumberFormat="1" applyFont="1" applyFill="1" applyAlignment="1">
      <alignment horizontal="left"/>
    </xf>
    <xf numFmtId="166" fontId="3" fillId="0" borderId="0" xfId="2" applyNumberFormat="1" applyFont="1" applyFill="1" applyAlignment="1">
      <alignment horizontal="right"/>
    </xf>
    <xf numFmtId="166" fontId="3" fillId="0" borderId="8" xfId="2" applyNumberFormat="1" applyFont="1" applyFill="1" applyBorder="1"/>
    <xf numFmtId="166" fontId="6" fillId="0" borderId="0" xfId="2" applyNumberFormat="1" applyFont="1" applyFill="1"/>
    <xf numFmtId="166" fontId="2" fillId="0" borderId="0" xfId="2" applyNumberFormat="1" applyFont="1"/>
    <xf numFmtId="166" fontId="3" fillId="0" borderId="0" xfId="2" applyNumberFormat="1" applyFont="1" applyFill="1"/>
    <xf numFmtId="0" fontId="11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164" fontId="4" fillId="3" borderId="0" xfId="1" applyNumberFormat="1" applyFont="1" applyFill="1"/>
    <xf numFmtId="164" fontId="4" fillId="3" borderId="0" xfId="1" applyNumberFormat="1" applyFont="1" applyFill="1" applyBorder="1"/>
    <xf numFmtId="166" fontId="3" fillId="2" borderId="5" xfId="2" applyNumberFormat="1" applyFont="1" applyFill="1" applyBorder="1"/>
    <xf numFmtId="166" fontId="3" fillId="4" borderId="5" xfId="2" applyNumberFormat="1" applyFont="1" applyFill="1" applyBorder="1"/>
    <xf numFmtId="164" fontId="5" fillId="0" borderId="0" xfId="0" applyNumberFormat="1" applyFont="1"/>
    <xf numFmtId="0" fontId="10" fillId="0" borderId="0" xfId="0" applyFont="1" applyAlignment="1">
      <alignment horizontal="right"/>
    </xf>
    <xf numFmtId="166" fontId="3" fillId="0" borderId="11" xfId="2" applyNumberFormat="1" applyFont="1" applyBorder="1"/>
    <xf numFmtId="0" fontId="3" fillId="0" borderId="0" xfId="0" applyFont="1" applyAlignment="1">
      <alignment horizontal="right"/>
    </xf>
    <xf numFmtId="166" fontId="3" fillId="0" borderId="12" xfId="2" applyNumberFormat="1" applyFont="1" applyFill="1" applyBorder="1"/>
    <xf numFmtId="5" fontId="5" fillId="0" borderId="0" xfId="1" applyNumberFormat="1" applyFont="1" applyFill="1" applyAlignment="1">
      <alignment horizontal="left"/>
    </xf>
    <xf numFmtId="164" fontId="4" fillId="0" borderId="0" xfId="1" applyNumberFormat="1" applyFont="1" applyFill="1" applyAlignment="1">
      <alignment horizontal="right"/>
    </xf>
    <xf numFmtId="0" fontId="5" fillId="0" borderId="0" xfId="0" applyFont="1" applyAlignment="1">
      <alignment horizontal="right"/>
    </xf>
    <xf numFmtId="164" fontId="8" fillId="0" borderId="0" xfId="1" applyNumberFormat="1" applyFont="1" applyAlignment="1">
      <alignment horizontal="center"/>
    </xf>
    <xf numFmtId="164" fontId="13" fillId="0" borderId="0" xfId="1" applyNumberFormat="1" applyFont="1" applyAlignment="1">
      <alignment horizontal="center"/>
    </xf>
    <xf numFmtId="166" fontId="4" fillId="0" borderId="12" xfId="2" applyNumberFormat="1" applyFont="1" applyFill="1" applyBorder="1"/>
    <xf numFmtId="0" fontId="3" fillId="2" borderId="6" xfId="0" applyFont="1" applyFill="1" applyBorder="1"/>
    <xf numFmtId="164" fontId="3" fillId="0" borderId="0" xfId="1" applyNumberFormat="1" applyFont="1" applyFill="1"/>
    <xf numFmtId="0" fontId="6" fillId="0" borderId="0" xfId="0" applyFont="1"/>
    <xf numFmtId="166" fontId="6" fillId="0" borderId="0" xfId="0" applyNumberFormat="1" applyFont="1"/>
    <xf numFmtId="166" fontId="12" fillId="0" borderId="0" xfId="2" applyNumberFormat="1" applyFont="1" applyFill="1" applyBorder="1" applyAlignment="1">
      <alignment horizontal="center"/>
    </xf>
    <xf numFmtId="166" fontId="3" fillId="0" borderId="13" xfId="2" applyNumberFormat="1" applyFont="1" applyFill="1" applyBorder="1"/>
    <xf numFmtId="0" fontId="14" fillId="0" borderId="0" xfId="0" applyFont="1"/>
    <xf numFmtId="0" fontId="14" fillId="2" borderId="6" xfId="0" applyFont="1" applyFill="1" applyBorder="1"/>
    <xf numFmtId="0" fontId="4" fillId="0" borderId="3" xfId="0" applyFont="1" applyBorder="1"/>
    <xf numFmtId="0" fontId="10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5" fillId="2" borderId="1" xfId="0" applyFont="1" applyFill="1" applyBorder="1" applyAlignment="1">
      <alignment horizontal="center"/>
    </xf>
    <xf numFmtId="164" fontId="8" fillId="0" borderId="0" xfId="1" applyNumberFormat="1" applyFont="1" applyFill="1"/>
    <xf numFmtId="0" fontId="8" fillId="5" borderId="6" xfId="0" applyFont="1" applyFill="1" applyBorder="1" applyAlignment="1">
      <alignment horizontal="left"/>
    </xf>
    <xf numFmtId="0" fontId="3" fillId="5" borderId="6" xfId="0" applyFont="1" applyFill="1" applyBorder="1"/>
    <xf numFmtId="166" fontId="3" fillId="5" borderId="7" xfId="2" applyNumberFormat="1" applyFont="1" applyFill="1" applyBorder="1"/>
    <xf numFmtId="167" fontId="5" fillId="2" borderId="0" xfId="1" applyNumberFormat="1" applyFont="1" applyFill="1" applyAlignment="1">
      <alignment horizontal="left"/>
    </xf>
    <xf numFmtId="164" fontId="17" fillId="0" borderId="0" xfId="1" applyNumberFormat="1" applyFont="1" applyFill="1"/>
    <xf numFmtId="164" fontId="17" fillId="0" borderId="0" xfId="1" applyNumberFormat="1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164" fontId="4" fillId="0" borderId="6" xfId="1" applyNumberFormat="1" applyFont="1" applyFill="1" applyBorder="1"/>
    <xf numFmtId="167" fontId="5" fillId="0" borderId="0" xfId="1" applyNumberFormat="1" applyFont="1" applyFill="1" applyAlignment="1">
      <alignment horizontal="left"/>
    </xf>
    <xf numFmtId="165" fontId="5" fillId="0" borderId="0" xfId="2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164" fontId="4" fillId="0" borderId="9" xfId="1" applyNumberFormat="1" applyFont="1" applyFill="1" applyBorder="1"/>
    <xf numFmtId="166" fontId="3" fillId="4" borderId="0" xfId="2" applyNumberFormat="1" applyFont="1" applyFill="1" applyBorder="1"/>
    <xf numFmtId="14" fontId="3" fillId="0" borderId="1" xfId="0" applyNumberFormat="1" applyFont="1" applyBorder="1" applyAlignment="1">
      <alignment horizontal="left"/>
    </xf>
    <xf numFmtId="166" fontId="13" fillId="0" borderId="0" xfId="2" applyNumberFormat="1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166" fontId="3" fillId="0" borderId="0" xfId="2" applyNumberFormat="1" applyFont="1" applyFill="1" applyBorder="1" applyAlignment="1">
      <alignment horizontal="center"/>
    </xf>
    <xf numFmtId="14" fontId="18" fillId="2" borderId="4" xfId="0" applyNumberFormat="1" applyFont="1" applyFill="1" applyBorder="1" applyAlignment="1">
      <alignment horizontal="center"/>
    </xf>
    <xf numFmtId="164" fontId="3" fillId="0" borderId="0" xfId="1" applyNumberFormat="1" applyFont="1"/>
    <xf numFmtId="164" fontId="18" fillId="0" borderId="0" xfId="1" applyNumberFormat="1" applyFont="1" applyFill="1"/>
    <xf numFmtId="164" fontId="17" fillId="0" borderId="0" xfId="1" applyNumberFormat="1" applyFont="1" applyFill="1" applyBorder="1"/>
    <xf numFmtId="0" fontId="20" fillId="0" borderId="0" xfId="0" applyFont="1"/>
    <xf numFmtId="0" fontId="21" fillId="0" borderId="0" xfId="0" applyFont="1" applyAlignment="1">
      <alignment horizontal="left"/>
    </xf>
    <xf numFmtId="164" fontId="17" fillId="0" borderId="0" xfId="1" applyNumberFormat="1" applyFont="1" applyBorder="1"/>
    <xf numFmtId="164" fontId="4" fillId="0" borderId="0" xfId="1" applyNumberFormat="1" applyFont="1" applyBorder="1"/>
    <xf numFmtId="164" fontId="18" fillId="2" borderId="7" xfId="1" applyNumberFormat="1" applyFont="1" applyFill="1" applyBorder="1"/>
    <xf numFmtId="166" fontId="18" fillId="2" borderId="7" xfId="2" applyNumberFormat="1" applyFont="1" applyFill="1" applyBorder="1"/>
    <xf numFmtId="166" fontId="18" fillId="0" borderId="0" xfId="2" applyNumberFormat="1" applyFont="1" applyFill="1" applyBorder="1"/>
    <xf numFmtId="166" fontId="17" fillId="0" borderId="0" xfId="2" applyNumberFormat="1" applyFont="1" applyFill="1" applyBorder="1"/>
    <xf numFmtId="166" fontId="18" fillId="0" borderId="8" xfId="2" applyNumberFormat="1" applyFont="1" applyFill="1" applyBorder="1"/>
    <xf numFmtId="164" fontId="17" fillId="3" borderId="0" xfId="1" applyNumberFormat="1" applyFont="1" applyFill="1"/>
    <xf numFmtId="166" fontId="18" fillId="4" borderId="5" xfId="2" applyNumberFormat="1" applyFont="1" applyFill="1" applyBorder="1"/>
    <xf numFmtId="164" fontId="17" fillId="0" borderId="6" xfId="1" applyNumberFormat="1" applyFont="1" applyFill="1" applyBorder="1"/>
    <xf numFmtId="164" fontId="17" fillId="0" borderId="9" xfId="1" applyNumberFormat="1" applyFont="1" applyFill="1" applyBorder="1"/>
    <xf numFmtId="166" fontId="18" fillId="5" borderId="7" xfId="2" applyNumberFormat="1" applyFont="1" applyFill="1" applyBorder="1"/>
    <xf numFmtId="166" fontId="18" fillId="0" borderId="11" xfId="2" applyNumberFormat="1" applyFont="1" applyBorder="1"/>
    <xf numFmtId="166" fontId="18" fillId="0" borderId="12" xfId="2" applyNumberFormat="1" applyFont="1" applyFill="1" applyBorder="1"/>
    <xf numFmtId="164" fontId="17" fillId="0" borderId="0" xfId="1" applyNumberFormat="1" applyFont="1" applyFill="1" applyAlignment="1">
      <alignment horizontal="right"/>
    </xf>
    <xf numFmtId="164" fontId="17" fillId="3" borderId="0" xfId="1" applyNumberFormat="1" applyFont="1" applyFill="1" applyBorder="1"/>
    <xf numFmtId="164" fontId="17" fillId="0" borderId="14" xfId="1" applyNumberFormat="1" applyFont="1" applyFill="1" applyBorder="1"/>
    <xf numFmtId="167" fontId="22" fillId="0" borderId="0" xfId="2" applyNumberFormat="1" applyFont="1" applyFill="1" applyAlignment="1">
      <alignment horizontal="left"/>
    </xf>
    <xf numFmtId="164" fontId="23" fillId="0" borderId="0" xfId="1" applyNumberFormat="1" applyFont="1"/>
    <xf numFmtId="164" fontId="24" fillId="0" borderId="0" xfId="1" applyNumberFormat="1" applyFont="1" applyFill="1"/>
    <xf numFmtId="164" fontId="25" fillId="0" borderId="0" xfId="1" applyNumberFormat="1" applyFont="1" applyFill="1"/>
    <xf numFmtId="43" fontId="26" fillId="0" borderId="0" xfId="1" applyFont="1" applyAlignment="1">
      <alignment horizontal="left" vertical="center"/>
    </xf>
    <xf numFmtId="165" fontId="5" fillId="2" borderId="0" xfId="1" applyNumberFormat="1" applyFont="1" applyFill="1" applyAlignment="1">
      <alignment horizontal="left"/>
    </xf>
    <xf numFmtId="164" fontId="18" fillId="0" borderId="15" xfId="1" applyNumberFormat="1" applyFont="1" applyBorder="1"/>
    <xf numFmtId="0" fontId="5" fillId="0" borderId="1" xfId="0" applyFont="1" applyBorder="1" applyAlignment="1">
      <alignment horizontal="right"/>
    </xf>
    <xf numFmtId="166" fontId="3" fillId="2" borderId="10" xfId="2" applyNumberFormat="1" applyFont="1" applyFill="1" applyBorder="1"/>
    <xf numFmtId="166" fontId="18" fillId="2" borderId="10" xfId="2" applyNumberFormat="1" applyFont="1" applyFill="1" applyBorder="1"/>
    <xf numFmtId="166" fontId="18" fillId="2" borderId="5" xfId="2" applyNumberFormat="1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04C5D-91B6-4C96-8FED-BD478CBB88AA}">
  <sheetPr>
    <tabColor theme="3" tint="0.39997558519241921"/>
  </sheetPr>
  <dimension ref="A1:N349"/>
  <sheetViews>
    <sheetView tabSelected="1" zoomScaleNormal="100" workbookViewId="0">
      <pane xSplit="3" ySplit="3" topLeftCell="G4" activePane="bottomRight" state="frozen"/>
      <selection pane="topRight" activeCell="F1" sqref="F1"/>
      <selection pane="bottomLeft" activeCell="A4" sqref="A4"/>
      <selection pane="bottomRight" activeCell="L276" sqref="L276"/>
    </sheetView>
  </sheetViews>
  <sheetFormatPr defaultRowHeight="15" x14ac:dyDescent="0.25"/>
  <cols>
    <col min="1" max="1" width="5.140625" style="11" customWidth="1"/>
    <col min="2" max="2" width="3.85546875" style="11" customWidth="1"/>
    <col min="3" max="3" width="36.28515625" style="7" customWidth="1"/>
    <col min="4" max="8" width="11.5703125" style="18" customWidth="1"/>
    <col min="9" max="9" width="11.42578125" style="18" customWidth="1"/>
    <col min="10" max="10" width="11.5703125" style="18" customWidth="1"/>
    <col min="11" max="11" width="13" style="69" customWidth="1"/>
    <col min="12" max="13" width="13" style="18" customWidth="1"/>
    <col min="14" max="14" width="55.28515625" style="9" customWidth="1"/>
  </cols>
  <sheetData>
    <row r="1" spans="1:14" ht="15.75" x14ac:dyDescent="0.25">
      <c r="A1" s="88" t="s">
        <v>402</v>
      </c>
      <c r="B1" s="61"/>
      <c r="D1" s="1"/>
      <c r="E1" s="62"/>
      <c r="F1" s="62"/>
      <c r="G1" s="62"/>
      <c r="H1" s="1"/>
      <c r="I1" s="1"/>
      <c r="J1" s="1"/>
      <c r="K1" s="81"/>
      <c r="L1" s="3"/>
      <c r="M1" s="3"/>
      <c r="N1" s="78"/>
    </row>
    <row r="2" spans="1:14" x14ac:dyDescent="0.25">
      <c r="A2" s="6"/>
      <c r="B2" s="61"/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1</v>
      </c>
      <c r="J2" s="2" t="s">
        <v>420</v>
      </c>
      <c r="K2" s="81">
        <v>2025</v>
      </c>
      <c r="L2" s="81">
        <v>2026</v>
      </c>
      <c r="M2" s="3" t="s">
        <v>404</v>
      </c>
      <c r="N2" s="113"/>
    </row>
    <row r="3" spans="1:14" ht="15.75" thickBot="1" x14ac:dyDescent="0.3">
      <c r="A3" s="60"/>
      <c r="B3" s="59"/>
      <c r="C3" s="58"/>
      <c r="D3" s="4">
        <v>2020</v>
      </c>
      <c r="E3" s="4">
        <v>2021</v>
      </c>
      <c r="F3" s="80">
        <v>2022</v>
      </c>
      <c r="G3" s="80">
        <v>2023</v>
      </c>
      <c r="H3" s="80">
        <v>2024</v>
      </c>
      <c r="I3" s="83">
        <v>45900</v>
      </c>
      <c r="J3" s="80">
        <v>2025</v>
      </c>
      <c r="K3" s="80" t="s">
        <v>2</v>
      </c>
      <c r="L3" s="4" t="s">
        <v>2</v>
      </c>
      <c r="M3" s="4" t="s">
        <v>373</v>
      </c>
      <c r="N3" s="5" t="s">
        <v>367</v>
      </c>
    </row>
    <row r="4" spans="1:14" x14ac:dyDescent="0.25">
      <c r="A4" s="6" t="s">
        <v>3</v>
      </c>
      <c r="B4" s="6"/>
      <c r="D4" s="8"/>
      <c r="E4" s="8"/>
      <c r="F4" s="8"/>
      <c r="G4" s="8"/>
      <c r="H4" s="8"/>
      <c r="I4" s="8"/>
      <c r="J4" s="8"/>
      <c r="K4" s="68"/>
      <c r="L4" s="8"/>
      <c r="M4" s="8"/>
    </row>
    <row r="5" spans="1:14" x14ac:dyDescent="0.25">
      <c r="A5" s="11">
        <v>41110</v>
      </c>
      <c r="C5" s="7" t="s">
        <v>4</v>
      </c>
      <c r="D5" s="8">
        <v>237749</v>
      </c>
      <c r="E5" s="8">
        <v>238676</v>
      </c>
      <c r="F5" s="8">
        <v>228615.78</v>
      </c>
      <c r="G5" s="8">
        <v>272206</v>
      </c>
      <c r="H5" s="8">
        <v>272913.59000000003</v>
      </c>
      <c r="I5" s="8">
        <v>260504.29</v>
      </c>
      <c r="J5" s="8">
        <v>265964</v>
      </c>
      <c r="K5" s="68">
        <v>265964</v>
      </c>
      <c r="L5" s="8">
        <v>270031</v>
      </c>
      <c r="M5" s="8">
        <f>+L5-K5</f>
        <v>4067</v>
      </c>
      <c r="N5" s="12" t="s">
        <v>409</v>
      </c>
    </row>
    <row r="6" spans="1:14" x14ac:dyDescent="0.25">
      <c r="A6" s="11">
        <v>41310</v>
      </c>
      <c r="C6" s="7" t="s">
        <v>5</v>
      </c>
      <c r="D6" s="8">
        <v>28767</v>
      </c>
      <c r="E6" s="8">
        <v>29067</v>
      </c>
      <c r="F6" s="8">
        <v>28767</v>
      </c>
      <c r="G6" s="8">
        <v>28767</v>
      </c>
      <c r="H6" s="8">
        <v>28767</v>
      </c>
      <c r="I6" s="8">
        <v>28767</v>
      </c>
      <c r="J6" s="8">
        <v>28767</v>
      </c>
      <c r="K6" s="68">
        <v>28767</v>
      </c>
      <c r="L6" s="8">
        <v>28767</v>
      </c>
      <c r="M6" s="8">
        <f t="shared" ref="M6" si="0">+L6-K6</f>
        <v>0</v>
      </c>
      <c r="N6" s="9" t="s">
        <v>6</v>
      </c>
    </row>
    <row r="7" spans="1:14" x14ac:dyDescent="0.25">
      <c r="A7" s="14" t="s">
        <v>7</v>
      </c>
      <c r="B7" s="15"/>
      <c r="C7" s="50" t="s">
        <v>8</v>
      </c>
      <c r="D7" s="16">
        <f t="shared" ref="D7:L7" si="1">SUM(D5:D6)</f>
        <v>266516</v>
      </c>
      <c r="E7" s="16">
        <f t="shared" si="1"/>
        <v>267743</v>
      </c>
      <c r="F7" s="16">
        <f t="shared" si="1"/>
        <v>257382.78</v>
      </c>
      <c r="G7" s="16">
        <f t="shared" si="1"/>
        <v>300973</v>
      </c>
      <c r="H7" s="16">
        <f t="shared" si="1"/>
        <v>301680.59000000003</v>
      </c>
      <c r="I7" s="16">
        <f t="shared" si="1"/>
        <v>289271.29000000004</v>
      </c>
      <c r="J7" s="16">
        <f t="shared" si="1"/>
        <v>294731</v>
      </c>
      <c r="K7" s="91">
        <f t="shared" si="1"/>
        <v>294731</v>
      </c>
      <c r="L7" s="16">
        <f t="shared" si="1"/>
        <v>298798</v>
      </c>
      <c r="M7" s="8"/>
      <c r="N7" s="67">
        <f>+L7-K7</f>
        <v>4067</v>
      </c>
    </row>
    <row r="8" spans="1:14" x14ac:dyDescent="0.25">
      <c r="D8" s="8"/>
      <c r="E8" s="8"/>
      <c r="F8" s="8"/>
      <c r="G8" s="8"/>
      <c r="H8" s="8"/>
      <c r="I8" s="8"/>
      <c r="J8" s="8"/>
      <c r="K8" s="68"/>
      <c r="L8" s="8"/>
      <c r="M8" s="8"/>
    </row>
    <row r="9" spans="1:14" x14ac:dyDescent="0.25">
      <c r="A9" s="15" t="s">
        <v>9</v>
      </c>
      <c r="B9" s="15"/>
      <c r="C9" s="50" t="s">
        <v>10</v>
      </c>
      <c r="D9" s="16">
        <v>0</v>
      </c>
      <c r="E9" s="16">
        <v>0</v>
      </c>
      <c r="F9" s="16">
        <v>0</v>
      </c>
      <c r="G9" s="16">
        <v>10634</v>
      </c>
      <c r="H9" s="16">
        <v>1809</v>
      </c>
      <c r="I9" s="16">
        <v>0</v>
      </c>
      <c r="J9" s="16">
        <v>0</v>
      </c>
      <c r="K9" s="91">
        <v>0</v>
      </c>
      <c r="L9" s="16">
        <v>0</v>
      </c>
      <c r="M9" s="8">
        <f t="shared" ref="M9:M18" si="2">+L9-K9</f>
        <v>0</v>
      </c>
      <c r="N9" s="67">
        <f>SUM(M7:M8)</f>
        <v>0</v>
      </c>
    </row>
    <row r="10" spans="1:14" x14ac:dyDescent="0.25">
      <c r="A10" s="17" t="s">
        <v>11</v>
      </c>
      <c r="B10" s="17"/>
      <c r="D10" s="8"/>
      <c r="E10" s="8"/>
      <c r="F10" s="8"/>
      <c r="G10" s="8"/>
      <c r="H10" s="8"/>
      <c r="I10" s="8"/>
      <c r="J10" s="8"/>
      <c r="K10" s="68"/>
      <c r="L10" s="8"/>
      <c r="M10" s="8"/>
    </row>
    <row r="11" spans="1:14" x14ac:dyDescent="0.25">
      <c r="A11" s="11">
        <v>43211</v>
      </c>
      <c r="B11" s="17"/>
      <c r="C11" s="7" t="s">
        <v>350</v>
      </c>
      <c r="D11" s="8">
        <v>5983.7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68"/>
      <c r="L11" s="8"/>
      <c r="M11" s="8">
        <f t="shared" si="2"/>
        <v>0</v>
      </c>
      <c r="N11" s="9" t="s">
        <v>349</v>
      </c>
    </row>
    <row r="12" spans="1:14" x14ac:dyDescent="0.25">
      <c r="A12" s="11">
        <v>43400</v>
      </c>
      <c r="C12" s="7" t="s">
        <v>12</v>
      </c>
      <c r="D12" s="8">
        <v>165753.93</v>
      </c>
      <c r="E12" s="8">
        <v>169103.29</v>
      </c>
      <c r="F12" s="8">
        <v>176215.52</v>
      </c>
      <c r="G12" s="8">
        <v>175622.63</v>
      </c>
      <c r="H12" s="8">
        <v>215864.21</v>
      </c>
      <c r="I12" s="8">
        <v>38426.78</v>
      </c>
      <c r="J12" s="8">
        <v>220347</v>
      </c>
      <c r="K12" s="68">
        <v>220347.1</v>
      </c>
      <c r="L12" s="68">
        <v>220977</v>
      </c>
      <c r="M12" s="8">
        <f t="shared" si="2"/>
        <v>629.89999999999418</v>
      </c>
      <c r="N12" s="9" t="s">
        <v>348</v>
      </c>
    </row>
    <row r="13" spans="1:14" x14ac:dyDescent="0.25">
      <c r="A13" s="11">
        <v>41321</v>
      </c>
      <c r="C13" s="7" t="s">
        <v>13</v>
      </c>
      <c r="D13" s="8">
        <v>290</v>
      </c>
      <c r="E13" s="8">
        <v>289.95</v>
      </c>
      <c r="F13" s="8">
        <v>289.95</v>
      </c>
      <c r="G13" s="8">
        <v>289.95</v>
      </c>
      <c r="H13" s="8">
        <v>290</v>
      </c>
      <c r="I13" s="8">
        <v>289.95</v>
      </c>
      <c r="J13" s="8">
        <v>289.95</v>
      </c>
      <c r="K13" s="68">
        <v>290</v>
      </c>
      <c r="L13" s="68">
        <v>290</v>
      </c>
      <c r="M13" s="8">
        <f t="shared" si="2"/>
        <v>0</v>
      </c>
      <c r="N13" s="9" t="s">
        <v>14</v>
      </c>
    </row>
    <row r="14" spans="1:14" x14ac:dyDescent="0.25">
      <c r="A14" s="11">
        <v>43430</v>
      </c>
      <c r="C14" s="7" t="s">
        <v>15</v>
      </c>
      <c r="D14" s="18">
        <v>843</v>
      </c>
      <c r="E14" s="18">
        <v>842.64</v>
      </c>
      <c r="F14" s="18">
        <v>842.64</v>
      </c>
      <c r="G14" s="18">
        <v>842.64</v>
      </c>
      <c r="H14" s="18">
        <v>843</v>
      </c>
      <c r="I14" s="18">
        <v>12482.83</v>
      </c>
      <c r="J14" s="18">
        <v>12483</v>
      </c>
      <c r="K14" s="89">
        <v>10719.99</v>
      </c>
      <c r="L14" s="89">
        <v>10719.99</v>
      </c>
      <c r="M14" s="8">
        <f t="shared" si="2"/>
        <v>0</v>
      </c>
      <c r="N14" s="9" t="s">
        <v>16</v>
      </c>
    </row>
    <row r="15" spans="1:14" x14ac:dyDescent="0.25">
      <c r="A15" s="11">
        <v>43510</v>
      </c>
      <c r="C15" s="7" t="s">
        <v>347</v>
      </c>
      <c r="D15" s="18">
        <v>9624.8799999999992</v>
      </c>
      <c r="G15" s="18">
        <v>31152.27</v>
      </c>
      <c r="H15" s="18">
        <v>53.22</v>
      </c>
      <c r="I15" s="18">
        <v>0</v>
      </c>
      <c r="J15" s="18">
        <v>0</v>
      </c>
      <c r="K15" s="69">
        <v>0</v>
      </c>
      <c r="L15" s="69">
        <v>0</v>
      </c>
      <c r="M15" s="8">
        <f t="shared" si="2"/>
        <v>0</v>
      </c>
    </row>
    <row r="16" spans="1:14" x14ac:dyDescent="0.25">
      <c r="A16" s="11">
        <v>43520</v>
      </c>
      <c r="C16" s="7" t="s">
        <v>17</v>
      </c>
      <c r="D16" s="8">
        <v>160</v>
      </c>
      <c r="E16" s="8">
        <v>160</v>
      </c>
      <c r="F16" s="8">
        <v>480</v>
      </c>
      <c r="G16" s="8">
        <v>8490</v>
      </c>
      <c r="H16" s="8">
        <v>960</v>
      </c>
      <c r="I16" s="8">
        <v>0</v>
      </c>
      <c r="J16" s="8">
        <v>480</v>
      </c>
      <c r="K16" s="68">
        <v>480</v>
      </c>
      <c r="L16" s="68">
        <v>480</v>
      </c>
      <c r="M16" s="8">
        <f t="shared" si="2"/>
        <v>0</v>
      </c>
      <c r="N16" s="9" t="s">
        <v>18</v>
      </c>
    </row>
    <row r="17" spans="1:14" x14ac:dyDescent="0.25">
      <c r="A17" s="11">
        <v>43530</v>
      </c>
      <c r="C17" s="7" t="s">
        <v>19</v>
      </c>
      <c r="D17" s="8">
        <v>34072</v>
      </c>
      <c r="E17" s="8">
        <v>37548.42</v>
      </c>
      <c r="F17" s="8">
        <v>38036.54</v>
      </c>
      <c r="G17" s="8">
        <v>35837.08</v>
      </c>
      <c r="H17" s="8">
        <v>41213</v>
      </c>
      <c r="I17" s="8">
        <v>33463</v>
      </c>
      <c r="J17" s="8">
        <v>44657</v>
      </c>
      <c r="K17" s="68">
        <v>44657</v>
      </c>
      <c r="L17" s="68">
        <v>45212.480000000003</v>
      </c>
      <c r="M17" s="8">
        <f t="shared" si="2"/>
        <v>555.4800000000032</v>
      </c>
      <c r="N17" s="9" t="s">
        <v>410</v>
      </c>
    </row>
    <row r="18" spans="1:14" x14ac:dyDescent="0.25">
      <c r="A18" s="11">
        <v>43581</v>
      </c>
      <c r="C18" s="7" t="s">
        <v>390</v>
      </c>
      <c r="D18" s="8"/>
      <c r="E18" s="8">
        <v>110000</v>
      </c>
      <c r="F18" s="8">
        <v>0</v>
      </c>
      <c r="G18" s="8">
        <v>0</v>
      </c>
      <c r="H18" s="8">
        <v>29737</v>
      </c>
      <c r="I18" s="8">
        <v>300</v>
      </c>
      <c r="J18" s="8">
        <v>300</v>
      </c>
      <c r="K18" s="68">
        <v>17700</v>
      </c>
      <c r="L18" s="51">
        <v>0</v>
      </c>
      <c r="M18" s="8">
        <f t="shared" si="2"/>
        <v>-17700</v>
      </c>
      <c r="N18" s="9" t="s">
        <v>411</v>
      </c>
    </row>
    <row r="19" spans="1:14" x14ac:dyDescent="0.25">
      <c r="A19" s="15" t="s">
        <v>20</v>
      </c>
      <c r="B19" s="15"/>
      <c r="C19" s="50" t="s">
        <v>21</v>
      </c>
      <c r="D19" s="19">
        <f t="shared" ref="D19:L19" si="3">SUM(D11:D18)</f>
        <v>216727.51</v>
      </c>
      <c r="E19" s="19">
        <f t="shared" si="3"/>
        <v>317944.30000000005</v>
      </c>
      <c r="F19" s="19">
        <f t="shared" si="3"/>
        <v>215864.65000000002</v>
      </c>
      <c r="G19" s="19">
        <f t="shared" si="3"/>
        <v>252234.57</v>
      </c>
      <c r="H19" s="19">
        <f t="shared" si="3"/>
        <v>288960.43</v>
      </c>
      <c r="I19" s="19">
        <f t="shared" si="3"/>
        <v>84962.559999999998</v>
      </c>
      <c r="J19" s="19">
        <f t="shared" si="3"/>
        <v>278556.95</v>
      </c>
      <c r="K19" s="92">
        <f t="shared" si="3"/>
        <v>294194.08999999997</v>
      </c>
      <c r="L19" s="19">
        <f t="shared" si="3"/>
        <v>277679.46999999997</v>
      </c>
      <c r="M19" s="8"/>
      <c r="N19" s="67">
        <f>SUM(M11:M18)</f>
        <v>-16514.620000000003</v>
      </c>
    </row>
    <row r="20" spans="1:14" x14ac:dyDescent="0.25">
      <c r="C20" s="20"/>
      <c r="D20" s="8"/>
      <c r="E20" s="8"/>
      <c r="F20" s="8"/>
      <c r="G20" s="8"/>
      <c r="H20" s="8"/>
      <c r="I20" s="8"/>
      <c r="J20" s="8"/>
      <c r="K20" s="68"/>
      <c r="L20" s="8"/>
      <c r="M20" s="8"/>
    </row>
    <row r="21" spans="1:14" x14ac:dyDescent="0.25">
      <c r="A21" s="17" t="s">
        <v>22</v>
      </c>
      <c r="B21" s="17"/>
      <c r="D21" s="8"/>
      <c r="E21" s="8"/>
      <c r="F21" s="8"/>
      <c r="G21" s="8"/>
      <c r="H21" s="8"/>
      <c r="I21" s="8"/>
      <c r="J21" s="8"/>
      <c r="K21" s="68"/>
      <c r="L21" s="8"/>
      <c r="M21" s="8"/>
    </row>
    <row r="22" spans="1:14" x14ac:dyDescent="0.25">
      <c r="A22" s="11" t="s">
        <v>23</v>
      </c>
      <c r="D22" s="8"/>
      <c r="E22" s="8"/>
      <c r="F22" s="8"/>
      <c r="G22" s="8"/>
      <c r="H22" s="8"/>
      <c r="I22" s="8"/>
      <c r="J22" s="8"/>
      <c r="K22" s="68"/>
      <c r="L22" s="8"/>
      <c r="M22" s="8"/>
    </row>
    <row r="23" spans="1:14" x14ac:dyDescent="0.25">
      <c r="A23" s="11">
        <v>44100</v>
      </c>
      <c r="C23" s="7" t="s">
        <v>24</v>
      </c>
      <c r="D23" s="18">
        <v>2010</v>
      </c>
      <c r="E23" s="18">
        <v>1800</v>
      </c>
      <c r="F23" s="18">
        <v>1945</v>
      </c>
      <c r="G23" s="18">
        <v>1763.3</v>
      </c>
      <c r="H23" s="18">
        <v>1675</v>
      </c>
      <c r="I23" s="18">
        <v>1500</v>
      </c>
      <c r="J23" s="18">
        <v>1700</v>
      </c>
      <c r="K23" s="69">
        <v>1800</v>
      </c>
      <c r="L23" s="18">
        <v>1500</v>
      </c>
      <c r="M23" s="8">
        <f t="shared" ref="M23:M35" si="4">+L23-K23</f>
        <v>-300</v>
      </c>
      <c r="N23" s="9" t="s">
        <v>346</v>
      </c>
    </row>
    <row r="24" spans="1:14" x14ac:dyDescent="0.25">
      <c r="A24" s="11">
        <v>44110</v>
      </c>
      <c r="C24" s="7" t="s">
        <v>25</v>
      </c>
      <c r="D24" s="18">
        <v>910</v>
      </c>
      <c r="E24" s="18">
        <v>1325</v>
      </c>
      <c r="F24" s="18">
        <v>1436</v>
      </c>
      <c r="G24" s="18">
        <v>1550</v>
      </c>
      <c r="H24" s="18">
        <v>1025</v>
      </c>
      <c r="I24" s="18">
        <v>975</v>
      </c>
      <c r="J24" s="18">
        <v>1000</v>
      </c>
      <c r="K24" s="69">
        <v>1000</v>
      </c>
      <c r="L24" s="18">
        <v>1000</v>
      </c>
      <c r="M24" s="8">
        <f t="shared" si="4"/>
        <v>0</v>
      </c>
      <c r="N24" s="9" t="s">
        <v>26</v>
      </c>
    </row>
    <row r="25" spans="1:14" x14ac:dyDescent="0.25">
      <c r="A25" s="11">
        <v>44120</v>
      </c>
      <c r="C25" s="7" t="s">
        <v>27</v>
      </c>
      <c r="D25" s="18">
        <v>75</v>
      </c>
      <c r="E25" s="18">
        <v>75</v>
      </c>
      <c r="F25" s="18">
        <v>75</v>
      </c>
      <c r="G25" s="18">
        <v>75</v>
      </c>
      <c r="H25" s="18">
        <v>75</v>
      </c>
      <c r="I25" s="18">
        <v>50</v>
      </c>
      <c r="J25" s="18">
        <v>50</v>
      </c>
      <c r="K25" s="69">
        <v>75</v>
      </c>
      <c r="L25" s="18">
        <v>50</v>
      </c>
      <c r="M25" s="8">
        <f t="shared" si="4"/>
        <v>-25</v>
      </c>
      <c r="N25" s="9" t="s">
        <v>28</v>
      </c>
    </row>
    <row r="26" spans="1:14" x14ac:dyDescent="0.25">
      <c r="A26" s="11">
        <v>44130</v>
      </c>
      <c r="C26" s="7" t="s">
        <v>29</v>
      </c>
      <c r="D26" s="18">
        <v>166</v>
      </c>
      <c r="E26" s="18">
        <v>166</v>
      </c>
      <c r="F26" s="18">
        <v>66</v>
      </c>
      <c r="G26" s="18">
        <v>177</v>
      </c>
      <c r="H26" s="18">
        <v>166</v>
      </c>
      <c r="I26" s="18">
        <v>155</v>
      </c>
      <c r="J26" s="18">
        <v>155</v>
      </c>
      <c r="K26" s="69">
        <v>150</v>
      </c>
      <c r="L26" s="18">
        <v>150</v>
      </c>
      <c r="M26" s="8">
        <f t="shared" si="4"/>
        <v>0</v>
      </c>
      <c r="N26" s="9" t="s">
        <v>30</v>
      </c>
    </row>
    <row r="27" spans="1:14" x14ac:dyDescent="0.25">
      <c r="A27" s="11">
        <v>44150</v>
      </c>
      <c r="C27" s="7" t="s">
        <v>31</v>
      </c>
      <c r="D27" s="18">
        <v>270</v>
      </c>
      <c r="E27" s="18">
        <v>230</v>
      </c>
      <c r="F27" s="18">
        <v>75</v>
      </c>
      <c r="G27" s="18">
        <v>0</v>
      </c>
      <c r="H27" s="18">
        <v>183</v>
      </c>
      <c r="I27" s="18">
        <v>50</v>
      </c>
      <c r="J27" s="18">
        <v>50</v>
      </c>
      <c r="K27" s="69">
        <v>0</v>
      </c>
      <c r="L27" s="18">
        <v>0</v>
      </c>
      <c r="M27" s="8">
        <f t="shared" si="4"/>
        <v>0</v>
      </c>
      <c r="N27" s="9" t="s">
        <v>32</v>
      </c>
    </row>
    <row r="28" spans="1:14" x14ac:dyDescent="0.25">
      <c r="A28" s="11" t="s">
        <v>33</v>
      </c>
      <c r="D28" s="8"/>
      <c r="E28" s="8"/>
      <c r="F28" s="8"/>
      <c r="G28" s="8"/>
      <c r="H28" s="8"/>
      <c r="I28" s="8"/>
      <c r="J28" s="8"/>
      <c r="K28" s="68"/>
      <c r="L28" s="8"/>
      <c r="M28" s="8"/>
    </row>
    <row r="29" spans="1:14" x14ac:dyDescent="0.25">
      <c r="A29" s="11">
        <v>44200</v>
      </c>
      <c r="C29" s="7" t="s">
        <v>34</v>
      </c>
      <c r="D29" s="18">
        <v>339.05</v>
      </c>
      <c r="E29" s="18">
        <v>260.14</v>
      </c>
      <c r="F29" s="18">
        <v>275.44</v>
      </c>
      <c r="G29" s="18">
        <v>155.94</v>
      </c>
      <c r="H29" s="18">
        <v>173.5</v>
      </c>
      <c r="I29" s="18">
        <v>246.02</v>
      </c>
      <c r="J29" s="18">
        <v>260</v>
      </c>
      <c r="K29" s="69">
        <v>225</v>
      </c>
      <c r="L29" s="18">
        <v>250</v>
      </c>
      <c r="M29" s="8">
        <f t="shared" si="4"/>
        <v>25</v>
      </c>
      <c r="N29" s="9" t="s">
        <v>345</v>
      </c>
    </row>
    <row r="30" spans="1:14" x14ac:dyDescent="0.25">
      <c r="A30" s="11">
        <v>44210</v>
      </c>
      <c r="C30" s="7" t="s">
        <v>388</v>
      </c>
      <c r="H30" s="18">
        <v>60</v>
      </c>
      <c r="I30" s="18">
        <v>48</v>
      </c>
      <c r="J30" s="18">
        <v>48</v>
      </c>
      <c r="K30" s="69">
        <v>60</v>
      </c>
      <c r="L30" s="18">
        <v>48</v>
      </c>
      <c r="M30" s="8">
        <f t="shared" si="4"/>
        <v>-12</v>
      </c>
    </row>
    <row r="31" spans="1:14" x14ac:dyDescent="0.25">
      <c r="A31" s="11" t="s">
        <v>35</v>
      </c>
      <c r="D31" s="8"/>
      <c r="E31" s="8"/>
      <c r="F31" s="8"/>
      <c r="G31" s="8"/>
      <c r="H31" s="8"/>
      <c r="I31" s="8"/>
      <c r="J31" s="8"/>
      <c r="K31" s="68"/>
      <c r="L31" s="8"/>
      <c r="M31" s="8"/>
    </row>
    <row r="32" spans="1:14" x14ac:dyDescent="0.25">
      <c r="A32" s="11">
        <v>44300</v>
      </c>
      <c r="C32" s="7" t="s">
        <v>36</v>
      </c>
      <c r="D32" s="18">
        <v>1285</v>
      </c>
      <c r="E32" s="18">
        <v>324.5</v>
      </c>
      <c r="F32" s="18">
        <v>122.26</v>
      </c>
      <c r="G32" s="18">
        <v>159.03</v>
      </c>
      <c r="H32" s="18">
        <v>349.39</v>
      </c>
      <c r="I32" s="18">
        <v>26</v>
      </c>
      <c r="J32" s="18">
        <v>100</v>
      </c>
      <c r="K32" s="69">
        <v>100</v>
      </c>
      <c r="L32" s="18">
        <v>50</v>
      </c>
      <c r="M32" s="8">
        <f t="shared" si="4"/>
        <v>-50</v>
      </c>
      <c r="N32" s="9" t="s">
        <v>344</v>
      </c>
    </row>
    <row r="33" spans="1:14" x14ac:dyDescent="0.25">
      <c r="A33" s="11">
        <v>44310</v>
      </c>
      <c r="C33" s="7" t="s">
        <v>37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M33" s="8">
        <f t="shared" si="4"/>
        <v>0</v>
      </c>
      <c r="N33" s="9" t="s">
        <v>38</v>
      </c>
    </row>
    <row r="34" spans="1:14" x14ac:dyDescent="0.25">
      <c r="A34" s="11">
        <v>44400</v>
      </c>
      <c r="C34" s="7" t="s">
        <v>39</v>
      </c>
      <c r="D34" s="18">
        <v>285</v>
      </c>
      <c r="E34" s="18">
        <v>410</v>
      </c>
      <c r="F34" s="18">
        <v>310</v>
      </c>
      <c r="G34" s="18">
        <v>270</v>
      </c>
      <c r="H34" s="18">
        <v>360</v>
      </c>
      <c r="I34" s="18">
        <v>110</v>
      </c>
      <c r="J34" s="18">
        <v>300</v>
      </c>
      <c r="K34" s="69">
        <v>300</v>
      </c>
      <c r="L34" s="18">
        <v>300</v>
      </c>
      <c r="M34" s="8">
        <f t="shared" si="4"/>
        <v>0</v>
      </c>
      <c r="N34" s="9" t="s">
        <v>343</v>
      </c>
    </row>
    <row r="35" spans="1:14" x14ac:dyDescent="0.25">
      <c r="M35" s="8">
        <f t="shared" si="4"/>
        <v>0</v>
      </c>
    </row>
    <row r="36" spans="1:14" x14ac:dyDescent="0.25">
      <c r="A36" s="15" t="s">
        <v>40</v>
      </c>
      <c r="B36" s="15"/>
      <c r="C36" s="50" t="s">
        <v>41</v>
      </c>
      <c r="D36" s="19">
        <f t="shared" ref="D36:F36" si="5">SUM(D23:D35)</f>
        <v>5340.05</v>
      </c>
      <c r="E36" s="19">
        <f t="shared" si="5"/>
        <v>4590.6399999999994</v>
      </c>
      <c r="F36" s="19">
        <f t="shared" si="5"/>
        <v>4304.7000000000007</v>
      </c>
      <c r="G36" s="19">
        <f t="shared" ref="G36:L36" si="6">SUM(G23:G35)</f>
        <v>4150.2700000000004</v>
      </c>
      <c r="H36" s="19">
        <f t="shared" si="6"/>
        <v>4066.89</v>
      </c>
      <c r="I36" s="19">
        <f t="shared" si="6"/>
        <v>3160.02</v>
      </c>
      <c r="J36" s="19">
        <f t="shared" si="6"/>
        <v>3663</v>
      </c>
      <c r="K36" s="92">
        <f t="shared" si="6"/>
        <v>3710</v>
      </c>
      <c r="L36" s="19">
        <f t="shared" si="6"/>
        <v>3348</v>
      </c>
      <c r="M36" s="8"/>
      <c r="N36" s="67">
        <f>SUM(M23:M35)</f>
        <v>-362</v>
      </c>
    </row>
    <row r="37" spans="1:14" x14ac:dyDescent="0.25">
      <c r="C37" s="20"/>
      <c r="D37" s="8"/>
      <c r="E37" s="8"/>
      <c r="F37" s="8"/>
      <c r="G37" s="8"/>
      <c r="H37" s="8"/>
      <c r="I37" s="8"/>
      <c r="J37" s="8"/>
      <c r="K37" s="68"/>
      <c r="L37" s="8"/>
      <c r="M37" s="8"/>
    </row>
    <row r="38" spans="1:14" x14ac:dyDescent="0.25">
      <c r="A38" s="17" t="s">
        <v>42</v>
      </c>
      <c r="B38" s="17"/>
      <c r="D38" s="8"/>
      <c r="E38" s="8"/>
      <c r="F38" s="8"/>
      <c r="G38" s="8"/>
      <c r="H38" s="8"/>
      <c r="I38" s="8"/>
      <c r="J38" s="8"/>
      <c r="K38" s="68"/>
      <c r="L38" s="8"/>
      <c r="M38" s="8"/>
      <c r="N38" s="39"/>
    </row>
    <row r="39" spans="1:14" x14ac:dyDescent="0.25">
      <c r="A39" s="11">
        <v>45100</v>
      </c>
      <c r="C39" s="7" t="s">
        <v>43</v>
      </c>
      <c r="D39" s="18">
        <v>32724.16</v>
      </c>
      <c r="E39" s="18">
        <v>28854.63</v>
      </c>
      <c r="F39" s="18">
        <v>33327.040000000001</v>
      </c>
      <c r="G39" s="18">
        <v>35268.269999999997</v>
      </c>
      <c r="H39" s="18">
        <v>34355.26</v>
      </c>
      <c r="I39" s="18">
        <v>21904.78</v>
      </c>
      <c r="J39" s="18">
        <v>32000</v>
      </c>
      <c r="K39" s="69">
        <v>32000</v>
      </c>
      <c r="L39" s="18">
        <v>32000</v>
      </c>
      <c r="M39" s="8">
        <f t="shared" ref="M39:M40" si="7">+L39-K39</f>
        <v>0</v>
      </c>
      <c r="N39" s="9" t="s">
        <v>44</v>
      </c>
    </row>
    <row r="40" spans="1:14" x14ac:dyDescent="0.25">
      <c r="A40" s="11">
        <v>45110</v>
      </c>
      <c r="C40" s="7" t="s">
        <v>45</v>
      </c>
      <c r="D40" s="8">
        <v>98</v>
      </c>
      <c r="E40" s="8">
        <v>260</v>
      </c>
      <c r="F40" s="8">
        <v>200</v>
      </c>
      <c r="G40" s="8">
        <v>186</v>
      </c>
      <c r="H40" s="8">
        <v>180</v>
      </c>
      <c r="I40" s="8">
        <v>40</v>
      </c>
      <c r="J40" s="8">
        <v>100</v>
      </c>
      <c r="K40" s="68">
        <v>150</v>
      </c>
      <c r="L40" s="8">
        <v>150</v>
      </c>
      <c r="M40" s="8">
        <f t="shared" si="7"/>
        <v>0</v>
      </c>
      <c r="N40" s="9" t="s">
        <v>46</v>
      </c>
    </row>
    <row r="41" spans="1:14" x14ac:dyDescent="0.25">
      <c r="A41" s="15" t="s">
        <v>47</v>
      </c>
      <c r="B41" s="15"/>
      <c r="C41" s="57" t="s">
        <v>48</v>
      </c>
      <c r="D41" s="19">
        <f t="shared" ref="D41:F41" si="8">SUM(D39:D40)</f>
        <v>32822.160000000003</v>
      </c>
      <c r="E41" s="19">
        <f t="shared" si="8"/>
        <v>29114.63</v>
      </c>
      <c r="F41" s="19">
        <f t="shared" si="8"/>
        <v>33527.040000000001</v>
      </c>
      <c r="G41" s="19">
        <f t="shared" ref="G41:L41" si="9">SUM(G39:G40)</f>
        <v>35454.269999999997</v>
      </c>
      <c r="H41" s="19">
        <f t="shared" si="9"/>
        <v>34535.26</v>
      </c>
      <c r="I41" s="19">
        <f t="shared" si="9"/>
        <v>21944.78</v>
      </c>
      <c r="J41" s="19">
        <f t="shared" si="9"/>
        <v>32100</v>
      </c>
      <c r="K41" s="92">
        <f t="shared" si="9"/>
        <v>32150</v>
      </c>
      <c r="L41" s="19">
        <f t="shared" si="9"/>
        <v>32150</v>
      </c>
      <c r="M41" s="8"/>
      <c r="N41" s="67">
        <f>+L41-K41</f>
        <v>0</v>
      </c>
    </row>
    <row r="42" spans="1:14" x14ac:dyDescent="0.25">
      <c r="C42" s="56"/>
      <c r="D42" s="21"/>
      <c r="E42" s="21"/>
      <c r="F42" s="21"/>
      <c r="G42" s="21"/>
      <c r="H42" s="21"/>
      <c r="I42" s="21"/>
      <c r="J42" s="21"/>
      <c r="K42" s="93"/>
      <c r="L42" s="21"/>
      <c r="M42" s="8"/>
    </row>
    <row r="43" spans="1:14" x14ac:dyDescent="0.25">
      <c r="A43" s="17" t="s">
        <v>49</v>
      </c>
      <c r="B43" s="17"/>
      <c r="D43" s="8"/>
      <c r="E43" s="8"/>
      <c r="F43" s="8"/>
      <c r="G43" s="8"/>
      <c r="H43" s="8"/>
      <c r="I43" s="8"/>
      <c r="J43" s="8"/>
      <c r="K43" s="68"/>
      <c r="L43" s="8"/>
      <c r="M43" s="8"/>
    </row>
    <row r="44" spans="1:14" x14ac:dyDescent="0.25">
      <c r="A44" s="11">
        <v>46100</v>
      </c>
      <c r="C44" s="7" t="s">
        <v>50</v>
      </c>
      <c r="D44" s="18">
        <v>107.54</v>
      </c>
      <c r="E44" s="18">
        <v>178.75</v>
      </c>
      <c r="F44" s="18">
        <v>124.5</v>
      </c>
      <c r="G44" s="18">
        <v>401.25</v>
      </c>
      <c r="H44" s="18">
        <v>137.25</v>
      </c>
      <c r="I44" s="18">
        <v>59.75</v>
      </c>
      <c r="J44" s="18">
        <v>150</v>
      </c>
      <c r="K44" s="69">
        <v>150</v>
      </c>
      <c r="L44" s="18">
        <v>150</v>
      </c>
      <c r="M44" s="8">
        <f t="shared" ref="M44:M64" si="10">+L44-K44</f>
        <v>0</v>
      </c>
      <c r="N44" s="9" t="s">
        <v>51</v>
      </c>
    </row>
    <row r="45" spans="1:14" x14ac:dyDescent="0.25">
      <c r="A45" s="11">
        <v>46110</v>
      </c>
      <c r="C45" s="7" t="s">
        <v>52</v>
      </c>
      <c r="D45" s="18">
        <v>40</v>
      </c>
      <c r="E45" s="18">
        <v>45</v>
      </c>
      <c r="F45" s="18">
        <v>25</v>
      </c>
      <c r="G45" s="18">
        <v>45</v>
      </c>
      <c r="H45" s="18">
        <v>15</v>
      </c>
      <c r="I45" s="18">
        <v>35</v>
      </c>
      <c r="J45" s="18">
        <v>53</v>
      </c>
      <c r="K45" s="69">
        <v>45</v>
      </c>
      <c r="L45" s="18">
        <v>45</v>
      </c>
      <c r="M45" s="8">
        <f t="shared" si="10"/>
        <v>0</v>
      </c>
      <c r="N45" s="9" t="s">
        <v>53</v>
      </c>
    </row>
    <row r="46" spans="1:14" x14ac:dyDescent="0.25">
      <c r="A46" s="11">
        <v>46150</v>
      </c>
      <c r="C46" s="7" t="s">
        <v>54</v>
      </c>
      <c r="D46" s="8">
        <v>410</v>
      </c>
      <c r="E46" s="8">
        <v>976</v>
      </c>
      <c r="F46" s="8">
        <v>2280</v>
      </c>
      <c r="G46" s="8">
        <v>2850</v>
      </c>
      <c r="H46" s="8">
        <v>1490</v>
      </c>
      <c r="I46" s="8">
        <v>1630.23</v>
      </c>
      <c r="J46" s="8">
        <v>1700</v>
      </c>
      <c r="K46" s="68">
        <v>750</v>
      </c>
      <c r="L46" s="8">
        <v>750</v>
      </c>
      <c r="M46" s="8">
        <f t="shared" si="10"/>
        <v>0</v>
      </c>
      <c r="N46" s="9" t="s">
        <v>55</v>
      </c>
    </row>
    <row r="47" spans="1:14" x14ac:dyDescent="0.25">
      <c r="A47" s="11">
        <v>46200</v>
      </c>
      <c r="C47" s="7" t="s">
        <v>56</v>
      </c>
      <c r="D47" s="8">
        <v>905</v>
      </c>
      <c r="E47" s="8">
        <v>5</v>
      </c>
      <c r="F47" s="8">
        <v>405</v>
      </c>
      <c r="G47" s="8">
        <v>3</v>
      </c>
      <c r="H47" s="8">
        <v>1844.8</v>
      </c>
      <c r="I47" s="8">
        <v>325</v>
      </c>
      <c r="J47" s="8">
        <v>0</v>
      </c>
      <c r="K47" s="68">
        <v>0</v>
      </c>
      <c r="L47" s="8">
        <v>0</v>
      </c>
      <c r="M47" s="8">
        <f t="shared" si="10"/>
        <v>0</v>
      </c>
      <c r="N47" s="9" t="s">
        <v>57</v>
      </c>
    </row>
    <row r="48" spans="1:14" x14ac:dyDescent="0.25">
      <c r="A48" s="11">
        <v>46410</v>
      </c>
      <c r="C48" s="7" t="s">
        <v>58</v>
      </c>
      <c r="D48" s="8">
        <v>11273.25</v>
      </c>
      <c r="E48" s="8">
        <v>12427.7</v>
      </c>
      <c r="F48" s="8">
        <v>11794.1</v>
      </c>
      <c r="G48" s="8">
        <v>13000</v>
      </c>
      <c r="H48" s="8">
        <v>12563.1</v>
      </c>
      <c r="I48" s="8">
        <v>8132.5</v>
      </c>
      <c r="J48" s="8">
        <v>12600</v>
      </c>
      <c r="K48" s="68">
        <v>12600</v>
      </c>
      <c r="L48" s="8">
        <v>12600</v>
      </c>
      <c r="M48" s="8">
        <f t="shared" si="10"/>
        <v>0</v>
      </c>
      <c r="N48" s="9" t="s">
        <v>342</v>
      </c>
    </row>
    <row r="49" spans="1:14" x14ac:dyDescent="0.25">
      <c r="A49" s="11">
        <v>46420</v>
      </c>
      <c r="C49" s="7" t="s">
        <v>59</v>
      </c>
      <c r="D49" s="8">
        <v>75</v>
      </c>
      <c r="E49" s="8">
        <v>320</v>
      </c>
      <c r="F49" s="8">
        <v>270</v>
      </c>
      <c r="G49" s="8">
        <v>455</v>
      </c>
      <c r="H49" s="8">
        <v>450</v>
      </c>
      <c r="I49" s="8">
        <v>250</v>
      </c>
      <c r="J49" s="8">
        <v>300</v>
      </c>
      <c r="K49" s="68">
        <v>300</v>
      </c>
      <c r="L49" s="8">
        <v>300</v>
      </c>
      <c r="M49" s="8">
        <f t="shared" si="10"/>
        <v>0</v>
      </c>
      <c r="N49" s="9" t="s">
        <v>60</v>
      </c>
    </row>
    <row r="50" spans="1:14" x14ac:dyDescent="0.25">
      <c r="A50" s="11">
        <v>46310</v>
      </c>
      <c r="C50" s="7" t="s">
        <v>375</v>
      </c>
      <c r="D50" s="8"/>
      <c r="E50" s="8"/>
      <c r="F50" s="8"/>
      <c r="G50" s="8"/>
      <c r="H50" s="8"/>
      <c r="I50" s="8">
        <v>0</v>
      </c>
      <c r="J50" s="8"/>
      <c r="K50" s="68">
        <v>0</v>
      </c>
      <c r="L50" s="8">
        <v>0</v>
      </c>
      <c r="M50" s="8">
        <f t="shared" si="10"/>
        <v>0</v>
      </c>
    </row>
    <row r="51" spans="1:14" x14ac:dyDescent="0.25">
      <c r="A51" s="11">
        <v>46430</v>
      </c>
      <c r="C51" s="7" t="s">
        <v>341</v>
      </c>
      <c r="D51" s="8"/>
      <c r="E51" s="8"/>
      <c r="F51" s="8">
        <v>147.5</v>
      </c>
      <c r="G51" s="8">
        <v>326.33</v>
      </c>
      <c r="H51" s="8">
        <v>0</v>
      </c>
      <c r="I51" s="8">
        <v>0</v>
      </c>
      <c r="J51" s="8">
        <v>0</v>
      </c>
      <c r="K51" s="68">
        <v>0</v>
      </c>
      <c r="L51" s="8">
        <v>0</v>
      </c>
      <c r="M51" s="8">
        <f t="shared" si="10"/>
        <v>0</v>
      </c>
      <c r="N51" s="9" t="s">
        <v>340</v>
      </c>
    </row>
    <row r="52" spans="1:14" x14ac:dyDescent="0.25">
      <c r="A52" s="11">
        <v>46435</v>
      </c>
      <c r="C52" s="7" t="s">
        <v>61</v>
      </c>
      <c r="D52" s="8">
        <v>748</v>
      </c>
      <c r="E52" s="8">
        <v>588</v>
      </c>
      <c r="F52" s="8">
        <v>576</v>
      </c>
      <c r="G52" s="8">
        <v>706</v>
      </c>
      <c r="H52" s="8">
        <v>569</v>
      </c>
      <c r="I52" s="8">
        <v>417</v>
      </c>
      <c r="J52" s="8">
        <v>570</v>
      </c>
      <c r="K52" s="68">
        <v>570</v>
      </c>
      <c r="L52" s="8">
        <v>570</v>
      </c>
      <c r="M52" s="8">
        <f t="shared" si="10"/>
        <v>0</v>
      </c>
      <c r="N52" s="9" t="s">
        <v>62</v>
      </c>
    </row>
    <row r="53" spans="1:14" x14ac:dyDescent="0.25">
      <c r="A53" s="11">
        <v>46436</v>
      </c>
      <c r="C53" s="7" t="s">
        <v>63</v>
      </c>
      <c r="D53" s="8">
        <v>1574</v>
      </c>
      <c r="E53" s="8">
        <v>1218.75</v>
      </c>
      <c r="F53" s="8">
        <v>1439</v>
      </c>
      <c r="G53" s="8">
        <v>724</v>
      </c>
      <c r="H53" s="8">
        <v>437.5</v>
      </c>
      <c r="I53" s="8">
        <v>15</v>
      </c>
      <c r="J53" s="68">
        <v>50</v>
      </c>
      <c r="K53" s="68">
        <v>1200</v>
      </c>
      <c r="L53" s="8">
        <v>50</v>
      </c>
      <c r="M53" s="8">
        <f t="shared" si="10"/>
        <v>-1150</v>
      </c>
      <c r="N53" s="70" t="s">
        <v>64</v>
      </c>
    </row>
    <row r="54" spans="1:14" x14ac:dyDescent="0.25">
      <c r="A54" s="11">
        <v>46450</v>
      </c>
      <c r="C54" s="7" t="s">
        <v>368</v>
      </c>
      <c r="D54" s="8">
        <v>7485.37</v>
      </c>
      <c r="E54" s="8">
        <v>7419.22</v>
      </c>
      <c r="F54" s="8">
        <v>8526.89</v>
      </c>
      <c r="G54" s="8">
        <v>7737.47</v>
      </c>
      <c r="H54" s="8">
        <v>7853.44</v>
      </c>
      <c r="I54" s="8">
        <v>6342.7</v>
      </c>
      <c r="J54" s="8">
        <v>9500</v>
      </c>
      <c r="K54" s="68">
        <v>9000</v>
      </c>
      <c r="L54" s="68">
        <v>10375</v>
      </c>
      <c r="M54" s="8">
        <f t="shared" si="10"/>
        <v>1375</v>
      </c>
      <c r="N54" s="9" t="s">
        <v>65</v>
      </c>
    </row>
    <row r="55" spans="1:14" x14ac:dyDescent="0.25">
      <c r="A55" s="11">
        <v>46480</v>
      </c>
      <c r="C55" s="7" t="s">
        <v>66</v>
      </c>
      <c r="D55" s="8">
        <v>163</v>
      </c>
      <c r="E55" s="8">
        <v>200</v>
      </c>
      <c r="F55" s="8">
        <v>197.49</v>
      </c>
      <c r="G55" s="8">
        <v>236.14</v>
      </c>
      <c r="H55" s="8">
        <v>0</v>
      </c>
      <c r="I55" s="8">
        <v>142.79</v>
      </c>
      <c r="J55" s="8">
        <v>200</v>
      </c>
      <c r="K55" s="68">
        <v>200</v>
      </c>
      <c r="L55" s="8">
        <v>150</v>
      </c>
      <c r="M55" s="8">
        <f t="shared" si="10"/>
        <v>-50</v>
      </c>
      <c r="N55" s="9" t="s">
        <v>339</v>
      </c>
    </row>
    <row r="56" spans="1:14" x14ac:dyDescent="0.25">
      <c r="A56" s="11">
        <v>46741</v>
      </c>
      <c r="C56" s="7" t="s">
        <v>67</v>
      </c>
      <c r="D56" s="8">
        <v>0</v>
      </c>
      <c r="E56" s="8">
        <v>12</v>
      </c>
      <c r="F56" s="8">
        <v>0</v>
      </c>
      <c r="G56" s="8">
        <v>40</v>
      </c>
      <c r="H56" s="8">
        <v>0</v>
      </c>
      <c r="I56" s="8">
        <v>0</v>
      </c>
      <c r="J56" s="8">
        <v>0</v>
      </c>
      <c r="K56" s="68"/>
      <c r="L56" s="8">
        <v>0</v>
      </c>
      <c r="M56" s="8">
        <f t="shared" si="10"/>
        <v>0</v>
      </c>
      <c r="N56" s="9" t="s">
        <v>361</v>
      </c>
    </row>
    <row r="57" spans="1:14" x14ac:dyDescent="0.25">
      <c r="B57" s="11">
        <v>701</v>
      </c>
      <c r="C57" s="87" t="s">
        <v>68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68"/>
      <c r="L57" s="8"/>
      <c r="M57" s="8">
        <f t="shared" si="10"/>
        <v>0</v>
      </c>
      <c r="N57" s="63" t="s">
        <v>363</v>
      </c>
    </row>
    <row r="58" spans="1:14" x14ac:dyDescent="0.25">
      <c r="B58" s="11">
        <v>703</v>
      </c>
      <c r="C58" s="7" t="s">
        <v>69</v>
      </c>
      <c r="D58" s="8">
        <v>0</v>
      </c>
      <c r="E58" s="8"/>
      <c r="F58" s="8"/>
      <c r="G58" s="8"/>
      <c r="H58" s="8">
        <v>0</v>
      </c>
      <c r="I58" s="8">
        <v>1500</v>
      </c>
      <c r="J58" s="8">
        <v>0</v>
      </c>
      <c r="K58" s="68"/>
      <c r="L58" s="8">
        <v>0</v>
      </c>
      <c r="M58" s="8">
        <f t="shared" si="10"/>
        <v>0</v>
      </c>
      <c r="N58" s="63" t="s">
        <v>362</v>
      </c>
    </row>
    <row r="59" spans="1:14" x14ac:dyDescent="0.25">
      <c r="B59" s="11">
        <v>704</v>
      </c>
      <c r="C59" s="7" t="s">
        <v>70</v>
      </c>
      <c r="D59" s="8">
        <v>0</v>
      </c>
      <c r="E59" s="8">
        <v>65</v>
      </c>
      <c r="F59" s="8">
        <v>95</v>
      </c>
      <c r="G59" s="8">
        <v>80</v>
      </c>
      <c r="H59" s="8">
        <v>110</v>
      </c>
      <c r="I59" s="8">
        <v>100</v>
      </c>
      <c r="J59" s="8">
        <v>100</v>
      </c>
      <c r="K59" s="68">
        <v>100</v>
      </c>
      <c r="L59" s="8">
        <v>100</v>
      </c>
      <c r="M59" s="8">
        <f t="shared" si="10"/>
        <v>0</v>
      </c>
      <c r="N59" s="9" t="s">
        <v>360</v>
      </c>
    </row>
    <row r="60" spans="1:14" x14ac:dyDescent="0.25">
      <c r="B60" s="11">
        <v>705</v>
      </c>
      <c r="C60" s="87" t="s">
        <v>71</v>
      </c>
      <c r="H60" s="8">
        <v>0</v>
      </c>
      <c r="I60" s="18">
        <v>0</v>
      </c>
      <c r="J60" s="8">
        <v>0</v>
      </c>
      <c r="K60" s="68"/>
      <c r="L60" s="8"/>
      <c r="M60" s="8">
        <f t="shared" si="10"/>
        <v>0</v>
      </c>
      <c r="N60" s="63" t="s">
        <v>362</v>
      </c>
    </row>
    <row r="61" spans="1:14" x14ac:dyDescent="0.25">
      <c r="B61" s="11">
        <v>706</v>
      </c>
      <c r="C61" s="87" t="s">
        <v>72</v>
      </c>
      <c r="D61" s="8">
        <v>0</v>
      </c>
      <c r="E61" s="8"/>
      <c r="F61" s="8"/>
      <c r="G61" s="8"/>
      <c r="H61" s="8">
        <v>0</v>
      </c>
      <c r="I61" s="8">
        <v>0</v>
      </c>
      <c r="J61" s="8">
        <v>0</v>
      </c>
      <c r="K61" s="68"/>
      <c r="L61" s="8"/>
      <c r="M61" s="8">
        <f t="shared" si="10"/>
        <v>0</v>
      </c>
      <c r="N61" s="63" t="s">
        <v>362</v>
      </c>
    </row>
    <row r="62" spans="1:14" x14ac:dyDescent="0.25">
      <c r="B62" s="11">
        <v>707</v>
      </c>
      <c r="C62" s="87" t="s">
        <v>73</v>
      </c>
      <c r="D62" s="8">
        <v>0</v>
      </c>
      <c r="E62" s="8"/>
      <c r="F62" s="8"/>
      <c r="G62" s="8"/>
      <c r="H62" s="8">
        <v>0</v>
      </c>
      <c r="I62" s="8">
        <v>0</v>
      </c>
      <c r="J62" s="8">
        <v>0</v>
      </c>
      <c r="K62" s="68"/>
      <c r="L62" s="8"/>
      <c r="M62" s="8"/>
      <c r="N62" s="63" t="s">
        <v>362</v>
      </c>
    </row>
    <row r="63" spans="1:14" x14ac:dyDescent="0.25">
      <c r="A63" s="11">
        <v>43742</v>
      </c>
      <c r="C63" s="7" t="s">
        <v>377</v>
      </c>
      <c r="D63" s="8"/>
      <c r="E63" s="8"/>
      <c r="F63" s="8"/>
      <c r="G63" s="8">
        <v>1000</v>
      </c>
      <c r="H63" s="8">
        <v>0</v>
      </c>
      <c r="I63" s="8">
        <v>42700</v>
      </c>
      <c r="J63" s="8">
        <v>42700</v>
      </c>
      <c r="K63" s="68"/>
      <c r="L63" s="8">
        <v>0</v>
      </c>
      <c r="M63" s="8">
        <f t="shared" si="10"/>
        <v>0</v>
      </c>
      <c r="N63" s="63" t="s">
        <v>408</v>
      </c>
    </row>
    <row r="64" spans="1:14" x14ac:dyDescent="0.25">
      <c r="A64" s="11">
        <v>47310</v>
      </c>
      <c r="B64" s="11">
        <v>0</v>
      </c>
      <c r="C64" s="7" t="s">
        <v>338</v>
      </c>
      <c r="E64" s="18">
        <v>500</v>
      </c>
      <c r="F64" s="18">
        <v>500</v>
      </c>
      <c r="G64" s="18">
        <v>500</v>
      </c>
      <c r="H64" s="18">
        <v>500</v>
      </c>
      <c r="I64" s="18">
        <v>0</v>
      </c>
      <c r="J64" s="18">
        <v>500</v>
      </c>
      <c r="K64" s="69">
        <v>500</v>
      </c>
      <c r="L64" s="18">
        <v>500</v>
      </c>
      <c r="M64" s="8">
        <f t="shared" si="10"/>
        <v>0</v>
      </c>
      <c r="N64" s="9" t="s">
        <v>354</v>
      </c>
    </row>
    <row r="65" spans="1:14" x14ac:dyDescent="0.25">
      <c r="A65" s="15" t="s">
        <v>74</v>
      </c>
      <c r="B65" s="15"/>
      <c r="C65" s="50" t="s">
        <v>75</v>
      </c>
      <c r="D65" s="19">
        <f t="shared" ref="D65:F65" si="11">SUM(D44:D64)</f>
        <v>22781.16</v>
      </c>
      <c r="E65" s="19">
        <f t="shared" si="11"/>
        <v>23955.420000000002</v>
      </c>
      <c r="F65" s="19">
        <f t="shared" si="11"/>
        <v>26380.48</v>
      </c>
      <c r="G65" s="19">
        <f t="shared" ref="G65:L65" si="12">SUM(G44:G64)</f>
        <v>28104.190000000002</v>
      </c>
      <c r="H65" s="19">
        <f t="shared" si="12"/>
        <v>25970.09</v>
      </c>
      <c r="I65" s="19">
        <f t="shared" si="12"/>
        <v>61649.97</v>
      </c>
      <c r="J65" s="19">
        <f t="shared" si="12"/>
        <v>68423</v>
      </c>
      <c r="K65" s="92">
        <f t="shared" si="12"/>
        <v>25415</v>
      </c>
      <c r="L65" s="19">
        <f t="shared" si="12"/>
        <v>25590</v>
      </c>
      <c r="M65" s="8"/>
      <c r="N65" s="67">
        <f>SUM(M44:M64)</f>
        <v>175</v>
      </c>
    </row>
    <row r="66" spans="1:14" x14ac:dyDescent="0.25">
      <c r="D66" s="8"/>
      <c r="E66" s="8"/>
      <c r="F66" s="8"/>
      <c r="G66" s="8"/>
      <c r="H66" s="8"/>
      <c r="I66" s="8"/>
      <c r="J66" s="8"/>
      <c r="K66" s="68"/>
      <c r="L66" s="8"/>
      <c r="M66" s="8"/>
    </row>
    <row r="67" spans="1:14" x14ac:dyDescent="0.25">
      <c r="A67" s="17" t="s">
        <v>76</v>
      </c>
      <c r="B67" s="17"/>
      <c r="D67" s="8"/>
      <c r="E67" s="8"/>
      <c r="F67" s="8"/>
      <c r="G67" s="8"/>
      <c r="H67" s="8"/>
      <c r="I67" s="8"/>
      <c r="J67" s="8"/>
      <c r="K67" s="68"/>
      <c r="L67" s="8"/>
      <c r="M67" s="8"/>
    </row>
    <row r="68" spans="1:14" x14ac:dyDescent="0.25">
      <c r="A68" s="11">
        <v>48000</v>
      </c>
      <c r="C68" s="7" t="s">
        <v>77</v>
      </c>
      <c r="D68" s="8">
        <v>-148.35</v>
      </c>
      <c r="E68" s="8">
        <v>5311.26</v>
      </c>
      <c r="F68" s="8">
        <v>-1146.0999999999999</v>
      </c>
      <c r="G68" s="8">
        <v>8353.68</v>
      </c>
      <c r="H68" s="8">
        <v>146.53</v>
      </c>
      <c r="I68" s="8">
        <v>4890.1099999999997</v>
      </c>
      <c r="J68" s="8">
        <v>4890</v>
      </c>
      <c r="K68" s="68">
        <v>100</v>
      </c>
      <c r="L68" s="8">
        <v>989</v>
      </c>
      <c r="M68" s="8">
        <f t="shared" ref="M68:M76" si="13">+L68-K68</f>
        <v>889</v>
      </c>
      <c r="N68" s="9" t="s">
        <v>78</v>
      </c>
    </row>
    <row r="69" spans="1:14" x14ac:dyDescent="0.25">
      <c r="A69" s="11">
        <v>48100</v>
      </c>
      <c r="C69" s="7" t="s">
        <v>79</v>
      </c>
      <c r="D69" s="18">
        <v>4847.71</v>
      </c>
      <c r="E69" s="18">
        <v>1279.49</v>
      </c>
      <c r="F69" s="18">
        <v>8338.5300000000007</v>
      </c>
      <c r="G69" s="18">
        <v>29166.81</v>
      </c>
      <c r="H69" s="18">
        <v>36328.89</v>
      </c>
      <c r="I69" s="18">
        <v>22728.12</v>
      </c>
      <c r="J69" s="18">
        <v>35000</v>
      </c>
      <c r="K69" s="69">
        <v>35000</v>
      </c>
      <c r="L69" s="18">
        <v>34000</v>
      </c>
      <c r="M69" s="8">
        <f t="shared" si="13"/>
        <v>-1000</v>
      </c>
      <c r="N69" s="9" t="s">
        <v>80</v>
      </c>
    </row>
    <row r="70" spans="1:14" x14ac:dyDescent="0.25">
      <c r="A70" s="11">
        <v>48210</v>
      </c>
      <c r="C70" s="7" t="s">
        <v>81</v>
      </c>
      <c r="D70" s="8">
        <v>6740.04</v>
      </c>
      <c r="E70" s="8">
        <v>6740.04</v>
      </c>
      <c r="F70" s="8">
        <v>1683.55</v>
      </c>
      <c r="G70" s="8">
        <v>0</v>
      </c>
      <c r="H70" s="8">
        <v>0</v>
      </c>
      <c r="I70" s="8">
        <v>0</v>
      </c>
      <c r="J70" s="8">
        <v>0</v>
      </c>
      <c r="K70" s="68">
        <v>0</v>
      </c>
      <c r="L70" s="8">
        <v>0</v>
      </c>
      <c r="M70" s="8">
        <f t="shared" si="13"/>
        <v>0</v>
      </c>
      <c r="N70" s="9" t="s">
        <v>82</v>
      </c>
    </row>
    <row r="71" spans="1:14" x14ac:dyDescent="0.25">
      <c r="A71" s="11">
        <v>48220</v>
      </c>
      <c r="C71" s="7" t="s">
        <v>337</v>
      </c>
      <c r="D71" s="8">
        <v>13480.61</v>
      </c>
      <c r="E71" s="8">
        <v>15711.24</v>
      </c>
      <c r="F71" s="8">
        <v>16128.6</v>
      </c>
      <c r="G71" s="8">
        <v>16558.439999999999</v>
      </c>
      <c r="H71" s="8">
        <v>17001.240000000002</v>
      </c>
      <c r="I71" s="8">
        <v>11638.16</v>
      </c>
      <c r="J71" s="8">
        <v>17000</v>
      </c>
      <c r="K71" s="68">
        <v>17560</v>
      </c>
      <c r="L71" s="8">
        <v>18300</v>
      </c>
      <c r="M71" s="8">
        <f t="shared" si="13"/>
        <v>740</v>
      </c>
      <c r="N71" s="9" t="s">
        <v>355</v>
      </c>
    </row>
    <row r="72" spans="1:14" x14ac:dyDescent="0.25">
      <c r="A72" s="11">
        <v>48222</v>
      </c>
      <c r="C72" s="7" t="s">
        <v>403</v>
      </c>
      <c r="D72" s="8"/>
      <c r="E72" s="8"/>
      <c r="F72" s="8"/>
      <c r="G72" s="8"/>
      <c r="H72" s="8"/>
      <c r="I72" s="8">
        <v>2900</v>
      </c>
      <c r="J72" s="8">
        <v>4300</v>
      </c>
      <c r="K72" s="68">
        <v>0</v>
      </c>
      <c r="L72" s="8">
        <v>3600</v>
      </c>
      <c r="M72" s="8">
        <f t="shared" si="13"/>
        <v>3600</v>
      </c>
      <c r="N72" s="9" t="s">
        <v>405</v>
      </c>
    </row>
    <row r="73" spans="1:14" x14ac:dyDescent="0.25">
      <c r="A73" s="11">
        <v>48230</v>
      </c>
      <c r="C73" s="7" t="s">
        <v>83</v>
      </c>
      <c r="D73" s="8">
        <v>3180</v>
      </c>
      <c r="E73" s="8">
        <v>3180</v>
      </c>
      <c r="F73" s="8">
        <v>3180</v>
      </c>
      <c r="G73" s="8">
        <v>1350</v>
      </c>
      <c r="H73" s="8">
        <v>2100</v>
      </c>
      <c r="I73" s="8">
        <v>1750</v>
      </c>
      <c r="J73" s="8">
        <v>2000</v>
      </c>
      <c r="K73" s="68">
        <v>3000</v>
      </c>
      <c r="L73" s="8">
        <v>3500</v>
      </c>
      <c r="M73" s="8">
        <f t="shared" si="13"/>
        <v>500</v>
      </c>
      <c r="N73" s="9" t="s">
        <v>336</v>
      </c>
    </row>
    <row r="74" spans="1:14" x14ac:dyDescent="0.25">
      <c r="A74" s="11">
        <v>48240</v>
      </c>
      <c r="C74" s="7" t="s">
        <v>84</v>
      </c>
      <c r="D74" s="8">
        <v>500</v>
      </c>
      <c r="E74" s="8">
        <v>500</v>
      </c>
      <c r="F74" s="8">
        <v>500</v>
      </c>
      <c r="G74" s="8">
        <v>500</v>
      </c>
      <c r="H74" s="8">
        <v>500</v>
      </c>
      <c r="I74" s="8">
        <v>500</v>
      </c>
      <c r="J74" s="8">
        <v>500</v>
      </c>
      <c r="K74" s="68">
        <v>500</v>
      </c>
      <c r="L74" s="8">
        <v>500</v>
      </c>
      <c r="M74" s="8">
        <f t="shared" si="13"/>
        <v>0</v>
      </c>
      <c r="N74" s="9" t="s">
        <v>426</v>
      </c>
    </row>
    <row r="75" spans="1:14" x14ac:dyDescent="0.25">
      <c r="A75" s="11">
        <v>48304</v>
      </c>
      <c r="C75" s="7" t="s">
        <v>85</v>
      </c>
      <c r="D75" s="8">
        <v>6425</v>
      </c>
      <c r="E75" s="8">
        <v>0</v>
      </c>
      <c r="F75" s="8">
        <v>0</v>
      </c>
      <c r="G75" s="8">
        <v>1050</v>
      </c>
      <c r="H75" s="8">
        <v>3350</v>
      </c>
      <c r="I75" s="8">
        <v>0</v>
      </c>
      <c r="J75" s="8">
        <v>0</v>
      </c>
      <c r="K75" s="68">
        <v>0</v>
      </c>
      <c r="L75" s="8">
        <v>0</v>
      </c>
      <c r="M75" s="8">
        <f t="shared" si="13"/>
        <v>0</v>
      </c>
      <c r="N75" s="9" t="s">
        <v>335</v>
      </c>
    </row>
    <row r="76" spans="1:14" x14ac:dyDescent="0.25">
      <c r="A76" s="11">
        <v>48400</v>
      </c>
      <c r="C76" s="7" t="s">
        <v>86</v>
      </c>
      <c r="D76" s="8">
        <v>200</v>
      </c>
      <c r="E76" s="8">
        <v>0</v>
      </c>
      <c r="F76" s="8">
        <v>7710.25</v>
      </c>
      <c r="G76" s="8">
        <v>0</v>
      </c>
      <c r="H76" s="8">
        <v>4088</v>
      </c>
      <c r="I76" s="8">
        <v>0</v>
      </c>
      <c r="J76" s="8">
        <v>0</v>
      </c>
      <c r="K76" s="68">
        <v>0</v>
      </c>
      <c r="L76" s="8">
        <v>0</v>
      </c>
      <c r="M76" s="8">
        <f t="shared" si="13"/>
        <v>0</v>
      </c>
      <c r="N76" s="9" t="s">
        <v>87</v>
      </c>
    </row>
    <row r="77" spans="1:14" x14ac:dyDescent="0.25">
      <c r="A77" s="15" t="s">
        <v>88</v>
      </c>
      <c r="B77" s="15"/>
      <c r="C77" s="50" t="s">
        <v>89</v>
      </c>
      <c r="D77" s="19">
        <f>SUM(D68:D76)</f>
        <v>35225.01</v>
      </c>
      <c r="E77" s="19">
        <f>SUM(E68:E76)</f>
        <v>32722.03</v>
      </c>
      <c r="F77" s="19">
        <f>SUM(F68:F76)</f>
        <v>36394.83</v>
      </c>
      <c r="G77" s="19">
        <f t="shared" ref="G77:L77" si="14">SUM(G68:G76)</f>
        <v>56978.930000000008</v>
      </c>
      <c r="H77" s="19">
        <f t="shared" si="14"/>
        <v>63514.66</v>
      </c>
      <c r="I77" s="19">
        <f t="shared" si="14"/>
        <v>44406.39</v>
      </c>
      <c r="J77" s="19">
        <f t="shared" si="14"/>
        <v>63690</v>
      </c>
      <c r="K77" s="92">
        <f t="shared" si="14"/>
        <v>56160</v>
      </c>
      <c r="L77" s="19">
        <f t="shared" si="14"/>
        <v>60889</v>
      </c>
      <c r="M77" s="8"/>
      <c r="N77" s="67">
        <f>SUM(M68:M76)</f>
        <v>4729</v>
      </c>
    </row>
    <row r="78" spans="1:14" x14ac:dyDescent="0.25">
      <c r="C78" s="20" t="s">
        <v>374</v>
      </c>
      <c r="D78" s="55"/>
      <c r="E78" s="55"/>
      <c r="F78" s="55"/>
      <c r="G78" s="55"/>
      <c r="H78" s="55"/>
      <c r="I78" s="55"/>
      <c r="J78" s="55"/>
      <c r="K78" s="93">
        <v>0</v>
      </c>
      <c r="L78" s="21"/>
      <c r="M78" s="8">
        <f t="shared" ref="M78" si="15">-K78+H78</f>
        <v>0</v>
      </c>
    </row>
    <row r="79" spans="1:14" x14ac:dyDescent="0.25">
      <c r="A79" s="17" t="s">
        <v>90</v>
      </c>
      <c r="C79" s="20"/>
      <c r="D79" s="22"/>
      <c r="E79" s="22"/>
      <c r="F79" s="22"/>
      <c r="G79" s="22"/>
      <c r="H79" s="22"/>
      <c r="I79" s="22"/>
      <c r="J79" s="22"/>
      <c r="K79" s="93"/>
      <c r="L79" s="21"/>
      <c r="M79" s="8"/>
    </row>
    <row r="80" spans="1:14" x14ac:dyDescent="0.25">
      <c r="A80" s="11">
        <v>49140</v>
      </c>
      <c r="C80" s="7" t="s">
        <v>91</v>
      </c>
      <c r="D80" s="24">
        <v>0</v>
      </c>
      <c r="E80" s="24"/>
      <c r="F80" s="24">
        <v>550000</v>
      </c>
      <c r="G80" s="24">
        <v>0</v>
      </c>
      <c r="H80" s="24">
        <v>0</v>
      </c>
      <c r="I80" s="24">
        <v>0</v>
      </c>
      <c r="J80" s="24">
        <v>0</v>
      </c>
      <c r="K80" s="94">
        <v>0</v>
      </c>
      <c r="L80" s="23"/>
      <c r="M80" s="8">
        <f t="shared" ref="M80:M81" si="16">+L80-K80</f>
        <v>0</v>
      </c>
      <c r="N80" s="9" t="s">
        <v>334</v>
      </c>
    </row>
    <row r="81" spans="1:14" x14ac:dyDescent="0.25">
      <c r="A81" s="11">
        <v>49300</v>
      </c>
      <c r="C81" s="7" t="s">
        <v>92</v>
      </c>
      <c r="D81" s="24"/>
      <c r="E81" s="24"/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86">
        <v>6960</v>
      </c>
      <c r="L81" s="13">
        <v>0</v>
      </c>
      <c r="M81" s="8">
        <f t="shared" si="16"/>
        <v>-6960</v>
      </c>
      <c r="N81" s="9" t="s">
        <v>430</v>
      </c>
    </row>
    <row r="82" spans="1:14" x14ac:dyDescent="0.25">
      <c r="A82" s="15" t="s">
        <v>93</v>
      </c>
      <c r="B82" s="15"/>
      <c r="C82" s="50" t="s">
        <v>94</v>
      </c>
      <c r="D82" s="19">
        <f t="shared" ref="D82:F82" si="17">SUM(D80:D81)</f>
        <v>0</v>
      </c>
      <c r="E82" s="19">
        <f t="shared" si="17"/>
        <v>0</v>
      </c>
      <c r="F82" s="19">
        <f t="shared" si="17"/>
        <v>550000</v>
      </c>
      <c r="G82" s="19">
        <f t="shared" ref="G82:K82" si="18">SUM(G80:G81)</f>
        <v>0</v>
      </c>
      <c r="H82" s="19">
        <f t="shared" si="18"/>
        <v>0</v>
      </c>
      <c r="I82" s="19">
        <f t="shared" si="18"/>
        <v>0</v>
      </c>
      <c r="J82" s="19">
        <f t="shared" si="18"/>
        <v>0</v>
      </c>
      <c r="K82" s="92">
        <f t="shared" si="18"/>
        <v>6960</v>
      </c>
      <c r="L82" s="19">
        <f t="shared" ref="L82" si="19">SUM(L80:L81)</f>
        <v>0</v>
      </c>
      <c r="M82" s="8"/>
      <c r="N82" s="67">
        <f>+L82-K82</f>
        <v>-6960</v>
      </c>
    </row>
    <row r="83" spans="1:14" s="31" customFormat="1" ht="15.75" thickBot="1" x14ac:dyDescent="0.3">
      <c r="A83" s="26" t="s">
        <v>333</v>
      </c>
      <c r="B83" s="27"/>
      <c r="C83" s="32" t="s">
        <v>95</v>
      </c>
      <c r="D83" s="29">
        <f t="shared" ref="D83:J83" si="20">+D7+D9+D19+D36+D41+D65+D77+D82</f>
        <v>579411.89</v>
      </c>
      <c r="E83" s="29">
        <f t="shared" si="20"/>
        <v>676070.02000000014</v>
      </c>
      <c r="F83" s="29">
        <f t="shared" si="20"/>
        <v>1123854.48</v>
      </c>
      <c r="G83" s="29">
        <f t="shared" si="20"/>
        <v>688529.2300000001</v>
      </c>
      <c r="H83" s="29">
        <f t="shared" si="20"/>
        <v>720536.92</v>
      </c>
      <c r="I83" s="29">
        <f t="shared" si="20"/>
        <v>505395.01</v>
      </c>
      <c r="J83" s="29">
        <f t="shared" si="20"/>
        <v>741163.95</v>
      </c>
      <c r="K83" s="95">
        <f>+K7+K9+K19+K36+K41+K65+K77+K82+K78</f>
        <v>713320.09</v>
      </c>
      <c r="L83" s="29">
        <f>+L7+L9+L19+L36+L41+L65+L77+L82+L78</f>
        <v>698454.47</v>
      </c>
      <c r="M83" s="8">
        <f>SUM(M5:M81)</f>
        <v>-14865.620000000003</v>
      </c>
      <c r="N83" s="111">
        <f>SUM(M5:M81)</f>
        <v>-14865.620000000003</v>
      </c>
    </row>
    <row r="84" spans="1:14" s="31" customFormat="1" ht="15.75" thickTop="1" x14ac:dyDescent="0.25">
      <c r="A84" s="26"/>
      <c r="B84" s="27"/>
      <c r="C84" s="32"/>
      <c r="D84" s="21"/>
      <c r="E84" s="21"/>
      <c r="F84" s="79"/>
      <c r="G84" s="79"/>
      <c r="H84" s="79"/>
      <c r="I84" s="82"/>
      <c r="J84" s="21"/>
      <c r="K84" s="93"/>
      <c r="L84" s="21"/>
      <c r="M84" s="8"/>
      <c r="N84" s="73"/>
    </row>
    <row r="85" spans="1:14" s="31" customFormat="1" x14ac:dyDescent="0.25">
      <c r="A85" s="26"/>
      <c r="B85" s="27"/>
      <c r="C85" s="32"/>
      <c r="D85" s="21"/>
      <c r="E85" s="21"/>
      <c r="F85" s="21"/>
      <c r="G85" s="21"/>
      <c r="H85" s="21"/>
      <c r="I85" s="21"/>
      <c r="J85" s="21"/>
      <c r="K85" s="93"/>
      <c r="L85" s="21"/>
      <c r="M85" s="8"/>
      <c r="N85" s="73"/>
    </row>
    <row r="86" spans="1:14" s="31" customFormat="1" x14ac:dyDescent="0.25">
      <c r="A86" s="26"/>
      <c r="B86" s="27"/>
      <c r="C86" s="32"/>
      <c r="D86" s="21"/>
      <c r="E86" s="54"/>
      <c r="F86" s="54"/>
      <c r="G86" s="54"/>
      <c r="H86" s="21"/>
      <c r="I86" s="21"/>
      <c r="J86" s="21"/>
      <c r="K86" s="93"/>
      <c r="L86" s="21"/>
      <c r="M86" s="21"/>
      <c r="N86" s="30"/>
    </row>
    <row r="87" spans="1:14" s="31" customFormat="1" x14ac:dyDescent="0.25">
      <c r="A87" s="27"/>
      <c r="B87" s="27"/>
      <c r="C87" s="28"/>
      <c r="D87" s="21"/>
      <c r="E87" s="21"/>
      <c r="F87" s="21"/>
      <c r="G87" s="21"/>
      <c r="H87" s="21"/>
      <c r="I87" s="21"/>
      <c r="J87" s="21"/>
      <c r="K87" s="93"/>
      <c r="L87" s="21"/>
      <c r="M87" s="21"/>
      <c r="N87" s="30"/>
    </row>
    <row r="88" spans="1:14" x14ac:dyDescent="0.25">
      <c r="A88" s="6" t="s">
        <v>96</v>
      </c>
      <c r="B88" s="6"/>
      <c r="D88" s="8"/>
      <c r="E88" s="8"/>
      <c r="F88" s="8"/>
      <c r="G88" s="8"/>
      <c r="H88" s="8"/>
      <c r="I88" s="8"/>
      <c r="J88" s="8"/>
      <c r="K88" s="68"/>
      <c r="L88" s="8"/>
      <c r="M88" s="8"/>
    </row>
    <row r="89" spans="1:14" x14ac:dyDescent="0.25">
      <c r="A89" s="17" t="s">
        <v>97</v>
      </c>
      <c r="B89" s="17"/>
    </row>
    <row r="90" spans="1:14" x14ac:dyDescent="0.25">
      <c r="A90" s="33" t="s">
        <v>98</v>
      </c>
      <c r="B90" s="33"/>
      <c r="H90" s="8"/>
      <c r="J90" s="8"/>
      <c r="K90" s="68"/>
      <c r="L90" s="8"/>
      <c r="M90" s="8"/>
    </row>
    <row r="91" spans="1:14" x14ac:dyDescent="0.25">
      <c r="A91" s="11">
        <v>51100</v>
      </c>
      <c r="B91" s="11">
        <v>110</v>
      </c>
      <c r="C91" s="7" t="s">
        <v>99</v>
      </c>
      <c r="D91" s="18">
        <v>19433</v>
      </c>
      <c r="E91" s="18">
        <v>12453</v>
      </c>
      <c r="F91" s="18">
        <v>14908</v>
      </c>
      <c r="G91" s="18">
        <v>15942</v>
      </c>
      <c r="H91" s="8">
        <v>17419</v>
      </c>
      <c r="I91" s="18">
        <v>0</v>
      </c>
      <c r="J91" s="8">
        <v>0</v>
      </c>
      <c r="K91" s="68">
        <v>13000</v>
      </c>
      <c r="L91" s="8">
        <v>16000</v>
      </c>
      <c r="M91" s="8">
        <f>+L91-K91</f>
        <v>3000</v>
      </c>
      <c r="N91" s="9" t="s">
        <v>331</v>
      </c>
    </row>
    <row r="92" spans="1:14" x14ac:dyDescent="0.25">
      <c r="A92" s="11">
        <v>51100</v>
      </c>
      <c r="B92" s="11">
        <v>130</v>
      </c>
      <c r="C92" s="7" t="s">
        <v>100</v>
      </c>
      <c r="D92" s="18">
        <v>1486.68</v>
      </c>
      <c r="E92" s="18">
        <v>952.68</v>
      </c>
      <c r="F92" s="18">
        <v>1139.07</v>
      </c>
      <c r="G92" s="18">
        <v>1218.17</v>
      </c>
      <c r="H92" s="8">
        <v>1212.07</v>
      </c>
      <c r="I92" s="18">
        <v>0</v>
      </c>
      <c r="J92" s="8">
        <v>0</v>
      </c>
      <c r="K92" s="68">
        <v>995</v>
      </c>
      <c r="L92" s="8">
        <v>1225</v>
      </c>
      <c r="M92" s="8">
        <f>+L92-K92</f>
        <v>230</v>
      </c>
      <c r="N92" s="9" t="s">
        <v>101</v>
      </c>
    </row>
    <row r="93" spans="1:14" x14ac:dyDescent="0.25">
      <c r="A93" s="33" t="s">
        <v>102</v>
      </c>
      <c r="B93" s="33"/>
      <c r="H93" s="8"/>
      <c r="J93" s="8"/>
      <c r="K93" s="68"/>
      <c r="L93" s="8"/>
      <c r="M93" s="8"/>
    </row>
    <row r="94" spans="1:14" x14ac:dyDescent="0.25">
      <c r="A94" s="11">
        <v>51200</v>
      </c>
      <c r="B94" s="11">
        <v>110</v>
      </c>
      <c r="C94" s="7" t="s">
        <v>103</v>
      </c>
      <c r="D94" s="18">
        <v>2400</v>
      </c>
      <c r="E94" s="18">
        <v>2400</v>
      </c>
      <c r="F94" s="18">
        <v>2200</v>
      </c>
      <c r="G94" s="18">
        <v>2400</v>
      </c>
      <c r="H94" s="8">
        <v>2550</v>
      </c>
      <c r="I94" s="18">
        <v>2000</v>
      </c>
      <c r="J94" s="8">
        <v>3000</v>
      </c>
      <c r="K94" s="68">
        <v>3000</v>
      </c>
      <c r="L94" s="68">
        <v>3000</v>
      </c>
      <c r="M94" s="8">
        <f t="shared" ref="M94:M125" si="21">+L94-K94</f>
        <v>0</v>
      </c>
      <c r="N94" s="9" t="s">
        <v>104</v>
      </c>
    </row>
    <row r="95" spans="1:14" x14ac:dyDescent="0.25">
      <c r="A95" s="11">
        <v>51200</v>
      </c>
      <c r="B95" s="11">
        <v>130</v>
      </c>
      <c r="C95" s="7" t="s">
        <v>105</v>
      </c>
      <c r="D95" s="18">
        <v>183.6</v>
      </c>
      <c r="E95" s="18">
        <v>183.6</v>
      </c>
      <c r="F95" s="18">
        <v>168.3</v>
      </c>
      <c r="G95" s="18">
        <v>185</v>
      </c>
      <c r="H95" s="8">
        <v>195.11</v>
      </c>
      <c r="I95" s="18">
        <v>153.04</v>
      </c>
      <c r="J95" s="8">
        <v>230</v>
      </c>
      <c r="K95" s="68">
        <v>230</v>
      </c>
      <c r="L95" s="8">
        <v>230</v>
      </c>
      <c r="M95" s="8">
        <f t="shared" si="21"/>
        <v>0</v>
      </c>
      <c r="N95" s="9" t="s">
        <v>106</v>
      </c>
    </row>
    <row r="96" spans="1:14" x14ac:dyDescent="0.25">
      <c r="A96" s="11">
        <v>51201</v>
      </c>
      <c r="B96" s="34" t="s">
        <v>107</v>
      </c>
      <c r="C96" s="7" t="s">
        <v>108</v>
      </c>
      <c r="D96" s="18">
        <v>3563.32</v>
      </c>
      <c r="E96" s="18">
        <v>1651.36</v>
      </c>
      <c r="F96" s="18">
        <v>6474.74</v>
      </c>
      <c r="G96" s="18">
        <v>4698.13</v>
      </c>
      <c r="H96" s="8">
        <v>8250.14</v>
      </c>
      <c r="I96" s="18">
        <v>2806.11</v>
      </c>
      <c r="J96" s="8">
        <v>5000</v>
      </c>
      <c r="K96" s="68">
        <v>5000</v>
      </c>
      <c r="L96" s="8">
        <v>5000</v>
      </c>
      <c r="M96" s="8">
        <f t="shared" si="21"/>
        <v>0</v>
      </c>
      <c r="N96" s="9" t="s">
        <v>332</v>
      </c>
    </row>
    <row r="97" spans="1:14" x14ac:dyDescent="0.25">
      <c r="A97" s="33" t="s">
        <v>109</v>
      </c>
      <c r="B97" s="33"/>
      <c r="H97" s="8"/>
      <c r="J97" s="8"/>
      <c r="K97" s="68"/>
      <c r="L97" s="8"/>
      <c r="M97" s="8"/>
    </row>
    <row r="98" spans="1:14" x14ac:dyDescent="0.25">
      <c r="A98" s="11">
        <v>51300</v>
      </c>
      <c r="B98" s="11">
        <v>290</v>
      </c>
      <c r="C98" s="7" t="s">
        <v>110</v>
      </c>
      <c r="D98" s="18">
        <v>605</v>
      </c>
      <c r="E98" s="18">
        <v>567</v>
      </c>
      <c r="F98" s="18">
        <v>1110</v>
      </c>
      <c r="G98" s="18">
        <v>705</v>
      </c>
      <c r="H98" s="8">
        <v>4032.36</v>
      </c>
      <c r="I98" s="18">
        <v>767.5</v>
      </c>
      <c r="J98" s="8">
        <v>2000</v>
      </c>
      <c r="K98" s="68">
        <v>2000</v>
      </c>
      <c r="L98" s="8">
        <v>2000</v>
      </c>
      <c r="M98" s="8">
        <f t="shared" si="21"/>
        <v>0</v>
      </c>
      <c r="N98" s="9" t="s">
        <v>111</v>
      </c>
    </row>
    <row r="99" spans="1:14" x14ac:dyDescent="0.25">
      <c r="A99" s="33" t="s">
        <v>112</v>
      </c>
      <c r="B99" s="33"/>
      <c r="H99" s="8"/>
      <c r="J99" s="8"/>
      <c r="K99" s="68"/>
      <c r="L99" s="8"/>
      <c r="M99" s="8"/>
    </row>
    <row r="100" spans="1:14" x14ac:dyDescent="0.25">
      <c r="A100" s="11">
        <v>51111</v>
      </c>
      <c r="B100" s="11">
        <v>110</v>
      </c>
      <c r="C100" s="7" t="s">
        <v>113</v>
      </c>
      <c r="D100" s="18">
        <v>6035</v>
      </c>
      <c r="E100" s="18">
        <v>3675</v>
      </c>
      <c r="F100" s="18">
        <v>2400</v>
      </c>
      <c r="G100" s="18">
        <v>2400</v>
      </c>
      <c r="H100" s="8">
        <v>2400</v>
      </c>
      <c r="I100" s="18">
        <v>0</v>
      </c>
      <c r="J100" s="8">
        <v>2400</v>
      </c>
      <c r="K100" s="68">
        <v>2600</v>
      </c>
      <c r="L100" s="8">
        <v>2600</v>
      </c>
      <c r="M100" s="8">
        <f t="shared" si="21"/>
        <v>0</v>
      </c>
      <c r="N100" s="9" t="s">
        <v>331</v>
      </c>
    </row>
    <row r="101" spans="1:14" x14ac:dyDescent="0.25">
      <c r="A101" s="11">
        <v>51111</v>
      </c>
      <c r="B101" s="11">
        <v>130</v>
      </c>
      <c r="C101" s="7" t="s">
        <v>114</v>
      </c>
      <c r="D101" s="18">
        <v>461.68</v>
      </c>
      <c r="E101" s="18">
        <v>281.14</v>
      </c>
      <c r="F101" s="18">
        <v>185</v>
      </c>
      <c r="G101" s="18">
        <v>183.6</v>
      </c>
      <c r="H101" s="8">
        <v>304.08</v>
      </c>
      <c r="I101" s="18">
        <v>0</v>
      </c>
      <c r="J101" s="8">
        <v>185</v>
      </c>
      <c r="K101" s="68">
        <v>200</v>
      </c>
      <c r="L101" s="8">
        <v>200</v>
      </c>
      <c r="M101" s="8">
        <f t="shared" si="21"/>
        <v>0</v>
      </c>
      <c r="N101" s="9" t="s">
        <v>101</v>
      </c>
    </row>
    <row r="102" spans="1:14" x14ac:dyDescent="0.25">
      <c r="A102" s="11">
        <v>51155</v>
      </c>
      <c r="B102" s="11">
        <v>200</v>
      </c>
      <c r="C102" s="7" t="s">
        <v>115</v>
      </c>
      <c r="D102" s="8">
        <v>429</v>
      </c>
      <c r="E102" s="8">
        <v>782.11</v>
      </c>
      <c r="F102" s="8">
        <v>576.88</v>
      </c>
      <c r="G102" s="8">
        <v>742.76</v>
      </c>
      <c r="H102" s="8">
        <v>713.88</v>
      </c>
      <c r="I102" s="8">
        <v>556.20000000000005</v>
      </c>
      <c r="J102" s="8">
        <v>650</v>
      </c>
      <c r="K102" s="68">
        <v>725</v>
      </c>
      <c r="L102" s="8">
        <v>725</v>
      </c>
      <c r="M102" s="8">
        <f t="shared" si="21"/>
        <v>0</v>
      </c>
      <c r="N102" s="9" t="s">
        <v>407</v>
      </c>
    </row>
    <row r="103" spans="1:14" x14ac:dyDescent="0.25">
      <c r="A103" s="11">
        <v>51400</v>
      </c>
      <c r="B103" s="11">
        <v>110</v>
      </c>
      <c r="C103" s="7" t="s">
        <v>116</v>
      </c>
      <c r="D103" s="8">
        <v>35296.93</v>
      </c>
      <c r="E103" s="8">
        <v>28448</v>
      </c>
      <c r="F103" s="8">
        <v>63495.95</v>
      </c>
      <c r="G103" s="8">
        <v>35987.26</v>
      </c>
      <c r="H103" s="8">
        <v>37855.78</v>
      </c>
      <c r="I103" s="8">
        <v>23558.02</v>
      </c>
      <c r="J103" s="8">
        <v>37150</v>
      </c>
      <c r="K103" s="68">
        <v>37150</v>
      </c>
      <c r="L103" s="68">
        <v>38215</v>
      </c>
      <c r="M103" s="8">
        <f t="shared" si="21"/>
        <v>1065</v>
      </c>
      <c r="N103" s="9" t="s">
        <v>117</v>
      </c>
    </row>
    <row r="104" spans="1:14" x14ac:dyDescent="0.25">
      <c r="A104" s="11">
        <v>51400</v>
      </c>
      <c r="B104" s="11">
        <v>115</v>
      </c>
      <c r="C104" s="7" t="s">
        <v>118</v>
      </c>
      <c r="D104" s="8">
        <v>0</v>
      </c>
      <c r="E104" s="8">
        <v>0</v>
      </c>
      <c r="F104" s="8">
        <v>0</v>
      </c>
      <c r="G104" s="8">
        <v>563.20000000000005</v>
      </c>
      <c r="H104" s="8">
        <v>1579.36</v>
      </c>
      <c r="I104" s="8">
        <v>1053.94</v>
      </c>
      <c r="J104" s="8">
        <v>2000</v>
      </c>
      <c r="K104" s="68">
        <v>2000</v>
      </c>
      <c r="L104" s="68">
        <v>2000</v>
      </c>
      <c r="M104" s="8">
        <f t="shared" si="21"/>
        <v>0</v>
      </c>
      <c r="N104" s="9" t="s">
        <v>356</v>
      </c>
    </row>
    <row r="105" spans="1:14" x14ac:dyDescent="0.25">
      <c r="A105" s="11">
        <v>51400</v>
      </c>
      <c r="B105" s="11">
        <v>120</v>
      </c>
      <c r="C105" s="7" t="s">
        <v>119</v>
      </c>
      <c r="D105" s="8">
        <v>2816.62</v>
      </c>
      <c r="E105" s="8">
        <v>3310.63</v>
      </c>
      <c r="F105" s="8">
        <v>3262.02</v>
      </c>
      <c r="G105" s="8">
        <v>3869.13</v>
      </c>
      <c r="H105" s="8">
        <v>5565.21</v>
      </c>
      <c r="I105" s="8">
        <v>3465.52</v>
      </c>
      <c r="J105" s="8">
        <v>5300</v>
      </c>
      <c r="K105" s="68">
        <v>5300</v>
      </c>
      <c r="L105" s="68">
        <v>5570</v>
      </c>
      <c r="M105" s="8">
        <f t="shared" si="21"/>
        <v>270</v>
      </c>
      <c r="N105" s="9" t="s">
        <v>351</v>
      </c>
    </row>
    <row r="106" spans="1:14" x14ac:dyDescent="0.25">
      <c r="A106" s="11">
        <v>51400</v>
      </c>
      <c r="B106" s="11">
        <v>130</v>
      </c>
      <c r="C106" s="7" t="s">
        <v>120</v>
      </c>
      <c r="D106" s="8">
        <v>11304.54</v>
      </c>
      <c r="E106" s="8">
        <v>9007.39</v>
      </c>
      <c r="F106" s="8">
        <v>12458.12</v>
      </c>
      <c r="G106" s="8">
        <v>5581.82</v>
      </c>
      <c r="H106" s="8">
        <v>6366.75</v>
      </c>
      <c r="I106" s="8">
        <v>3908.11</v>
      </c>
      <c r="J106" s="8">
        <v>6100</v>
      </c>
      <c r="K106" s="68">
        <v>6100</v>
      </c>
      <c r="L106" s="68">
        <v>6660</v>
      </c>
      <c r="M106" s="8">
        <f t="shared" si="21"/>
        <v>560</v>
      </c>
      <c r="N106" s="9" t="s">
        <v>399</v>
      </c>
    </row>
    <row r="107" spans="1:14" x14ac:dyDescent="0.25">
      <c r="A107" s="11">
        <v>51400</v>
      </c>
      <c r="B107" s="11">
        <v>321</v>
      </c>
      <c r="C107" s="7" t="s">
        <v>121</v>
      </c>
      <c r="D107" s="8">
        <v>524.95000000000005</v>
      </c>
      <c r="E107" s="8">
        <v>2048.86</v>
      </c>
      <c r="F107" s="8">
        <v>1988.24</v>
      </c>
      <c r="G107" s="8">
        <v>580.78</v>
      </c>
      <c r="H107" s="8">
        <v>2741.52</v>
      </c>
      <c r="I107" s="8">
        <v>529.04</v>
      </c>
      <c r="J107" s="8">
        <v>750</v>
      </c>
      <c r="K107" s="68">
        <v>750</v>
      </c>
      <c r="L107" s="68">
        <v>750</v>
      </c>
      <c r="M107" s="8">
        <f t="shared" si="21"/>
        <v>0</v>
      </c>
      <c r="N107" s="9" t="s">
        <v>330</v>
      </c>
    </row>
    <row r="108" spans="1:14" x14ac:dyDescent="0.25">
      <c r="A108" s="11">
        <v>51401</v>
      </c>
      <c r="B108" s="11">
        <v>110</v>
      </c>
      <c r="C108" s="7" t="s">
        <v>122</v>
      </c>
      <c r="D108" s="8">
        <v>1052.7</v>
      </c>
      <c r="E108" s="8">
        <v>1615.2</v>
      </c>
      <c r="F108" s="8">
        <v>0</v>
      </c>
      <c r="G108" s="8">
        <v>0</v>
      </c>
      <c r="H108" s="8">
        <v>1383.3</v>
      </c>
      <c r="I108" s="8">
        <v>0</v>
      </c>
      <c r="J108" s="8"/>
      <c r="K108" s="68">
        <v>1750</v>
      </c>
      <c r="L108" s="68">
        <v>1750</v>
      </c>
      <c r="M108" s="8">
        <f t="shared" si="21"/>
        <v>0</v>
      </c>
      <c r="N108" s="9" t="s">
        <v>207</v>
      </c>
    </row>
    <row r="109" spans="1:14" x14ac:dyDescent="0.25">
      <c r="A109" s="11">
        <v>51440</v>
      </c>
      <c r="B109" s="11">
        <v>230</v>
      </c>
      <c r="C109" s="7" t="s">
        <v>123</v>
      </c>
      <c r="D109" s="18">
        <v>1899.15</v>
      </c>
      <c r="E109" s="18">
        <v>1965.17</v>
      </c>
      <c r="F109" s="18">
        <v>1997.94</v>
      </c>
      <c r="G109" s="18">
        <v>1835.86</v>
      </c>
      <c r="H109" s="8">
        <v>1303.3499999999999</v>
      </c>
      <c r="I109" s="18">
        <v>992.25</v>
      </c>
      <c r="J109" s="8">
        <v>1500</v>
      </c>
      <c r="K109" s="68">
        <v>2000</v>
      </c>
      <c r="L109" s="68">
        <v>2000</v>
      </c>
      <c r="M109" s="8">
        <f t="shared" si="21"/>
        <v>0</v>
      </c>
      <c r="N109" s="9" t="s">
        <v>124</v>
      </c>
    </row>
    <row r="110" spans="1:14" x14ac:dyDescent="0.25">
      <c r="A110" s="11">
        <v>51440</v>
      </c>
      <c r="B110" s="11">
        <v>310</v>
      </c>
      <c r="C110" s="7" t="s">
        <v>125</v>
      </c>
      <c r="D110" s="18">
        <v>2641.3</v>
      </c>
      <c r="E110" s="18">
        <v>2596.9899999999998</v>
      </c>
      <c r="F110" s="18">
        <v>2324.1</v>
      </c>
      <c r="G110" s="18">
        <v>1934.41</v>
      </c>
      <c r="H110" s="8">
        <v>1453.71</v>
      </c>
      <c r="I110" s="18">
        <v>2613.63</v>
      </c>
      <c r="J110" s="8">
        <v>3000</v>
      </c>
      <c r="K110" s="68">
        <v>3000</v>
      </c>
      <c r="L110" s="68">
        <v>3000</v>
      </c>
      <c r="M110" s="8">
        <f t="shared" si="21"/>
        <v>0</v>
      </c>
      <c r="N110" s="9" t="s">
        <v>126</v>
      </c>
    </row>
    <row r="111" spans="1:14" x14ac:dyDescent="0.25">
      <c r="A111" s="11">
        <v>51440</v>
      </c>
      <c r="B111" s="11">
        <v>311</v>
      </c>
      <c r="C111" s="7" t="s">
        <v>127</v>
      </c>
      <c r="D111" s="18">
        <v>1176.74</v>
      </c>
      <c r="E111" s="18">
        <v>1246.4100000000001</v>
      </c>
      <c r="F111" s="18">
        <v>1090.4100000000001</v>
      </c>
      <c r="G111" s="18">
        <v>825.7</v>
      </c>
      <c r="H111" s="8">
        <v>1015.15</v>
      </c>
      <c r="I111" s="18">
        <v>682.07</v>
      </c>
      <c r="J111" s="8">
        <v>1000</v>
      </c>
      <c r="K111" s="68">
        <v>1000</v>
      </c>
      <c r="L111" s="68">
        <v>1000</v>
      </c>
      <c r="M111" s="8">
        <f t="shared" si="21"/>
        <v>0</v>
      </c>
      <c r="N111" s="9" t="s">
        <v>128</v>
      </c>
    </row>
    <row r="112" spans="1:14" x14ac:dyDescent="0.25">
      <c r="A112" s="11">
        <v>51440</v>
      </c>
      <c r="B112" s="11">
        <v>320</v>
      </c>
      <c r="C112" s="7" t="s">
        <v>129</v>
      </c>
      <c r="D112" s="8">
        <v>3237.62</v>
      </c>
      <c r="E112" s="8">
        <v>3401.81</v>
      </c>
      <c r="F112" s="8">
        <v>2707.41</v>
      </c>
      <c r="G112" s="8">
        <v>2215.2199999999998</v>
      </c>
      <c r="H112" s="8">
        <v>1590.3</v>
      </c>
      <c r="I112" s="8">
        <v>810.57</v>
      </c>
      <c r="J112" s="8">
        <v>1800</v>
      </c>
      <c r="K112" s="68">
        <v>1500</v>
      </c>
      <c r="L112" s="68">
        <v>1500</v>
      </c>
      <c r="M112" s="8">
        <f t="shared" si="21"/>
        <v>0</v>
      </c>
      <c r="N112" s="9" t="s">
        <v>352</v>
      </c>
    </row>
    <row r="113" spans="1:14" x14ac:dyDescent="0.25">
      <c r="A113" s="11">
        <v>51440</v>
      </c>
      <c r="B113" s="11">
        <v>330</v>
      </c>
      <c r="C113" s="7" t="s">
        <v>130</v>
      </c>
      <c r="D113" s="18">
        <v>925.3</v>
      </c>
      <c r="E113" s="18">
        <v>1218.1600000000001</v>
      </c>
      <c r="F113" s="18">
        <v>1368</v>
      </c>
      <c r="G113" s="18">
        <v>1370.85</v>
      </c>
      <c r="H113" s="8">
        <v>1160.4000000000001</v>
      </c>
      <c r="I113" s="18">
        <v>539</v>
      </c>
      <c r="J113" s="8">
        <v>1000</v>
      </c>
      <c r="K113" s="68">
        <v>1000</v>
      </c>
      <c r="L113" s="8">
        <v>1200</v>
      </c>
      <c r="M113" s="8">
        <f t="shared" si="21"/>
        <v>200</v>
      </c>
      <c r="N113" s="9" t="s">
        <v>131</v>
      </c>
    </row>
    <row r="114" spans="1:14" x14ac:dyDescent="0.25">
      <c r="A114" s="11">
        <v>51441</v>
      </c>
      <c r="B114" s="34" t="s">
        <v>107</v>
      </c>
      <c r="C114" s="7" t="s">
        <v>132</v>
      </c>
      <c r="D114" s="18">
        <v>5464.18</v>
      </c>
      <c r="E114" s="18">
        <v>3928.77</v>
      </c>
      <c r="F114" s="18">
        <v>4546.8900000000003</v>
      </c>
      <c r="G114" s="18">
        <v>2677.34</v>
      </c>
      <c r="H114" s="35">
        <v>3619.39</v>
      </c>
      <c r="I114" s="18">
        <v>1700.36</v>
      </c>
      <c r="J114" s="35">
        <v>2000</v>
      </c>
      <c r="K114" s="96">
        <v>5000</v>
      </c>
      <c r="L114" s="35">
        <v>3500</v>
      </c>
      <c r="M114" s="8">
        <f t="shared" si="21"/>
        <v>-1500</v>
      </c>
      <c r="N114" s="9" t="s">
        <v>365</v>
      </c>
    </row>
    <row r="115" spans="1:14" x14ac:dyDescent="0.25">
      <c r="A115" s="33" t="s">
        <v>133</v>
      </c>
      <c r="B115" s="33"/>
    </row>
    <row r="116" spans="1:14" x14ac:dyDescent="0.25">
      <c r="A116" s="11">
        <v>51500</v>
      </c>
      <c r="B116" s="11">
        <v>290</v>
      </c>
      <c r="C116" s="7" t="s">
        <v>134</v>
      </c>
      <c r="D116" s="8">
        <v>7563</v>
      </c>
      <c r="E116" s="8">
        <v>6348</v>
      </c>
      <c r="F116" s="8">
        <v>6624</v>
      </c>
      <c r="G116" s="8">
        <v>10050</v>
      </c>
      <c r="H116" s="36">
        <v>6183.34</v>
      </c>
      <c r="I116" s="8">
        <v>8000</v>
      </c>
      <c r="J116" s="36">
        <v>8000</v>
      </c>
      <c r="K116" s="104">
        <v>6750</v>
      </c>
      <c r="L116" s="104">
        <v>8335</v>
      </c>
      <c r="M116" s="8">
        <f t="shared" si="21"/>
        <v>1585</v>
      </c>
      <c r="N116" s="9" t="s">
        <v>406</v>
      </c>
    </row>
    <row r="117" spans="1:14" x14ac:dyDescent="0.25">
      <c r="A117" s="11">
        <v>51500</v>
      </c>
      <c r="B117" s="11">
        <v>291</v>
      </c>
      <c r="C117" s="7" t="s">
        <v>135</v>
      </c>
      <c r="D117" s="8">
        <v>500</v>
      </c>
      <c r="E117" s="8">
        <v>500</v>
      </c>
      <c r="F117" s="8">
        <v>540</v>
      </c>
      <c r="G117" s="8">
        <v>540</v>
      </c>
      <c r="H117" s="8">
        <v>580</v>
      </c>
      <c r="I117" s="8">
        <v>0</v>
      </c>
      <c r="J117" s="8">
        <v>550</v>
      </c>
      <c r="K117" s="104">
        <v>600</v>
      </c>
      <c r="L117" s="104">
        <v>600</v>
      </c>
      <c r="M117" s="8">
        <f t="shared" si="21"/>
        <v>0</v>
      </c>
      <c r="N117" s="9" t="s">
        <v>136</v>
      </c>
    </row>
    <row r="118" spans="1:14" x14ac:dyDescent="0.25">
      <c r="A118" s="11">
        <v>51530</v>
      </c>
      <c r="B118" s="11">
        <v>290</v>
      </c>
      <c r="C118" s="7" t="s">
        <v>137</v>
      </c>
      <c r="D118" s="8">
        <v>4850.82</v>
      </c>
      <c r="E118" s="8">
        <v>4833.8599999999997</v>
      </c>
      <c r="F118" s="8">
        <v>4784.16</v>
      </c>
      <c r="G118" s="8">
        <v>4752.2700000000004</v>
      </c>
      <c r="H118" s="8">
        <v>4739.42</v>
      </c>
      <c r="I118" s="8">
        <v>2920</v>
      </c>
      <c r="J118" s="8">
        <v>4880</v>
      </c>
      <c r="K118" s="104">
        <v>4880</v>
      </c>
      <c r="L118" s="104">
        <v>7220</v>
      </c>
      <c r="M118" s="8">
        <f t="shared" si="21"/>
        <v>2340</v>
      </c>
      <c r="N118" s="9" t="s">
        <v>427</v>
      </c>
    </row>
    <row r="119" spans="1:14" x14ac:dyDescent="0.25">
      <c r="A119" s="33" t="s">
        <v>138</v>
      </c>
      <c r="B119" s="33"/>
      <c r="H119" s="8"/>
      <c r="J119" s="8"/>
      <c r="K119" s="68"/>
      <c r="L119" s="8"/>
      <c r="M119" s="8">
        <f t="shared" ref="M119:M126" si="22">+K119-H119</f>
        <v>0</v>
      </c>
    </row>
    <row r="120" spans="1:14" x14ac:dyDescent="0.25">
      <c r="A120" s="11">
        <v>51540</v>
      </c>
      <c r="B120" s="11">
        <v>390</v>
      </c>
      <c r="C120" s="7" t="s">
        <v>139</v>
      </c>
      <c r="D120" s="18">
        <v>4998.33</v>
      </c>
      <c r="E120" s="18">
        <v>2889.84</v>
      </c>
      <c r="F120" s="18">
        <v>11442.23</v>
      </c>
      <c r="G120" s="18">
        <v>6528.82</v>
      </c>
      <c r="H120" s="8">
        <v>9135.11</v>
      </c>
      <c r="I120" s="18">
        <v>8527.66</v>
      </c>
      <c r="J120" s="8">
        <v>4000</v>
      </c>
      <c r="K120" s="68">
        <v>4000</v>
      </c>
      <c r="L120" s="68">
        <v>4000</v>
      </c>
      <c r="M120" s="8">
        <f t="shared" si="21"/>
        <v>0</v>
      </c>
      <c r="N120" s="9" t="s">
        <v>431</v>
      </c>
    </row>
    <row r="121" spans="1:14" x14ac:dyDescent="0.25">
      <c r="A121" s="11">
        <v>51600</v>
      </c>
      <c r="B121" s="34" t="s">
        <v>107</v>
      </c>
      <c r="C121" s="7" t="s">
        <v>140</v>
      </c>
      <c r="D121" s="18">
        <v>2228.21</v>
      </c>
      <c r="E121" s="18">
        <v>2439.94</v>
      </c>
      <c r="F121" s="18">
        <v>2604.4699999999998</v>
      </c>
      <c r="G121" s="18">
        <v>2475.6</v>
      </c>
      <c r="H121" s="8">
        <v>2512.5500000000002</v>
      </c>
      <c r="I121" s="18">
        <v>1536.22</v>
      </c>
      <c r="J121" s="8">
        <v>2500</v>
      </c>
      <c r="K121" s="68">
        <v>2600</v>
      </c>
      <c r="L121" s="68">
        <v>2700</v>
      </c>
      <c r="M121" s="8">
        <f t="shared" si="21"/>
        <v>100</v>
      </c>
      <c r="N121" s="9" t="s">
        <v>329</v>
      </c>
    </row>
    <row r="122" spans="1:14" x14ac:dyDescent="0.25">
      <c r="A122" s="11">
        <v>51600</v>
      </c>
      <c r="B122" s="34" t="s">
        <v>141</v>
      </c>
      <c r="C122" s="7" t="s">
        <v>142</v>
      </c>
      <c r="D122" s="8">
        <v>1133.52</v>
      </c>
      <c r="E122" s="8">
        <v>1318.8</v>
      </c>
      <c r="F122" s="8">
        <v>1318.8</v>
      </c>
      <c r="G122" s="8">
        <v>1428.7</v>
      </c>
      <c r="H122" s="8">
        <v>1208.9000000000001</v>
      </c>
      <c r="I122" s="8">
        <v>879.2</v>
      </c>
      <c r="J122" s="8">
        <v>1350</v>
      </c>
      <c r="K122" s="68">
        <v>1350</v>
      </c>
      <c r="L122" s="8">
        <v>1350</v>
      </c>
      <c r="M122" s="8">
        <f t="shared" si="21"/>
        <v>0</v>
      </c>
      <c r="N122" s="9" t="s">
        <v>389</v>
      </c>
    </row>
    <row r="123" spans="1:14" x14ac:dyDescent="0.25">
      <c r="A123" s="11">
        <v>51650</v>
      </c>
      <c r="B123" s="34" t="s">
        <v>107</v>
      </c>
      <c r="C123" s="7" t="s">
        <v>143</v>
      </c>
      <c r="D123" s="18">
        <v>73</v>
      </c>
      <c r="E123" s="18">
        <v>2122.8200000000002</v>
      </c>
      <c r="F123" s="18">
        <v>1842</v>
      </c>
      <c r="G123" s="18">
        <v>2627.25</v>
      </c>
      <c r="H123" s="8">
        <v>2219.75</v>
      </c>
      <c r="I123" s="18">
        <v>1501.39</v>
      </c>
      <c r="J123" s="8">
        <v>2000</v>
      </c>
      <c r="K123" s="68">
        <v>2000</v>
      </c>
      <c r="L123" s="8">
        <v>1855</v>
      </c>
      <c r="M123" s="8">
        <f t="shared" si="21"/>
        <v>-145</v>
      </c>
      <c r="N123" s="9" t="s">
        <v>144</v>
      </c>
    </row>
    <row r="124" spans="1:14" x14ac:dyDescent="0.25">
      <c r="A124" s="11">
        <v>51655</v>
      </c>
      <c r="B124" s="34" t="s">
        <v>107</v>
      </c>
      <c r="C124" s="7" t="s">
        <v>145</v>
      </c>
      <c r="D124" s="18">
        <v>348</v>
      </c>
      <c r="E124" s="18">
        <v>348</v>
      </c>
      <c r="F124" s="18">
        <v>0</v>
      </c>
      <c r="G124" s="18">
        <v>913</v>
      </c>
      <c r="H124" s="8">
        <v>481</v>
      </c>
      <c r="I124" s="18">
        <v>0</v>
      </c>
      <c r="J124" s="8">
        <v>500</v>
      </c>
      <c r="K124" s="68">
        <v>500</v>
      </c>
      <c r="L124" s="8">
        <v>750</v>
      </c>
      <c r="M124" s="8">
        <f t="shared" si="21"/>
        <v>250</v>
      </c>
      <c r="N124" s="9" t="s">
        <v>328</v>
      </c>
    </row>
    <row r="125" spans="1:14" x14ac:dyDescent="0.25">
      <c r="A125" s="11">
        <v>51660</v>
      </c>
      <c r="B125" s="34" t="s">
        <v>107</v>
      </c>
      <c r="C125" s="7" t="s">
        <v>146</v>
      </c>
      <c r="D125" s="18">
        <v>0</v>
      </c>
      <c r="E125" s="18">
        <v>0</v>
      </c>
      <c r="F125" s="18">
        <v>0</v>
      </c>
      <c r="G125" s="18">
        <v>21.6</v>
      </c>
      <c r="H125" s="8">
        <v>429</v>
      </c>
      <c r="I125" s="18">
        <v>0</v>
      </c>
      <c r="J125" s="8">
        <v>200</v>
      </c>
      <c r="K125" s="68">
        <v>100</v>
      </c>
      <c r="L125" s="8">
        <v>100</v>
      </c>
      <c r="M125" s="8">
        <f t="shared" si="21"/>
        <v>0</v>
      </c>
      <c r="N125" s="9" t="s">
        <v>147</v>
      </c>
    </row>
    <row r="126" spans="1:14" x14ac:dyDescent="0.25">
      <c r="B126" s="34"/>
      <c r="H126" s="8"/>
      <c r="J126" s="8"/>
      <c r="K126" s="68"/>
      <c r="L126" s="8"/>
      <c r="M126" s="8">
        <f t="shared" si="22"/>
        <v>0</v>
      </c>
    </row>
    <row r="127" spans="1:14" x14ac:dyDescent="0.25">
      <c r="A127" s="33" t="s">
        <v>148</v>
      </c>
      <c r="B127" s="33"/>
      <c r="H127" s="8"/>
      <c r="J127" s="8"/>
      <c r="K127" s="68"/>
      <c r="L127" s="8"/>
      <c r="M127" s="8"/>
    </row>
    <row r="128" spans="1:14" x14ac:dyDescent="0.25">
      <c r="A128" s="11">
        <v>51900</v>
      </c>
      <c r="B128" s="34" t="s">
        <v>107</v>
      </c>
      <c r="C128" s="7" t="s">
        <v>149</v>
      </c>
      <c r="H128" s="8"/>
      <c r="J128" s="8"/>
      <c r="K128" s="68"/>
      <c r="L128" s="8"/>
      <c r="M128" s="8"/>
      <c r="N128" s="9" t="s">
        <v>150</v>
      </c>
    </row>
    <row r="129" spans="1:14" x14ac:dyDescent="0.25">
      <c r="A129" s="11">
        <v>51903</v>
      </c>
      <c r="B129" s="34" t="s">
        <v>107</v>
      </c>
      <c r="C129" s="7" t="s">
        <v>151</v>
      </c>
      <c r="D129" s="8">
        <v>248.33</v>
      </c>
      <c r="E129" s="8">
        <v>293.07</v>
      </c>
      <c r="F129" s="8">
        <v>413.01</v>
      </c>
      <c r="G129" s="8">
        <v>154.81</v>
      </c>
      <c r="H129" s="8">
        <v>72.36</v>
      </c>
      <c r="I129" s="8">
        <v>53.52</v>
      </c>
      <c r="J129" s="8">
        <v>80</v>
      </c>
      <c r="K129" s="68">
        <v>80</v>
      </c>
      <c r="L129" s="68">
        <v>80</v>
      </c>
      <c r="M129" s="8">
        <f t="shared" ref="M129:M131" si="23">+L129-K129</f>
        <v>0</v>
      </c>
      <c r="N129" s="9" t="s">
        <v>152</v>
      </c>
    </row>
    <row r="130" spans="1:14" x14ac:dyDescent="0.25">
      <c r="A130" s="11">
        <v>51938</v>
      </c>
      <c r="B130" s="34" t="s">
        <v>107</v>
      </c>
      <c r="C130" s="7" t="s">
        <v>153</v>
      </c>
      <c r="D130" s="8">
        <v>1582</v>
      </c>
      <c r="E130" s="8">
        <v>1669.51</v>
      </c>
      <c r="F130" s="8">
        <v>1682.04</v>
      </c>
      <c r="G130" s="8">
        <v>2066.5300000000002</v>
      </c>
      <c r="H130" s="8">
        <v>2790.81</v>
      </c>
      <c r="I130" s="8">
        <v>2307.36</v>
      </c>
      <c r="J130" s="8">
        <v>2795</v>
      </c>
      <c r="K130" s="68">
        <v>2800</v>
      </c>
      <c r="L130" s="68">
        <v>3000</v>
      </c>
      <c r="M130" s="8">
        <f t="shared" si="23"/>
        <v>200</v>
      </c>
      <c r="N130" s="9" t="s">
        <v>412</v>
      </c>
    </row>
    <row r="131" spans="1:14" x14ac:dyDescent="0.25">
      <c r="A131" s="11">
        <v>51980</v>
      </c>
      <c r="C131" s="7" t="s">
        <v>154</v>
      </c>
      <c r="D131" s="8"/>
      <c r="E131" s="8"/>
      <c r="F131" s="8"/>
      <c r="G131" s="8"/>
      <c r="H131" s="8">
        <v>0</v>
      </c>
      <c r="I131" s="8"/>
      <c r="J131" s="8"/>
      <c r="K131" s="68"/>
      <c r="L131" s="51">
        <v>3265</v>
      </c>
      <c r="M131" s="8">
        <f t="shared" si="23"/>
        <v>3265</v>
      </c>
      <c r="N131" s="9" t="s">
        <v>155</v>
      </c>
    </row>
    <row r="132" spans="1:14" x14ac:dyDescent="0.25">
      <c r="A132" s="15" t="s">
        <v>156</v>
      </c>
      <c r="B132" s="15"/>
      <c r="C132" s="50" t="s">
        <v>157</v>
      </c>
      <c r="D132" s="37">
        <f t="shared" ref="D132:E132" si="24">SUM(D91:D131)</f>
        <v>124462.52000000002</v>
      </c>
      <c r="E132" s="37">
        <f t="shared" si="24"/>
        <v>104497.12000000001</v>
      </c>
      <c r="F132" s="37">
        <f t="shared" ref="F132" si="25">SUM(F91:F131)</f>
        <v>155651.78000000003</v>
      </c>
      <c r="G132" s="37">
        <f t="shared" ref="G132:L132" si="26">SUM(G91:G131)</f>
        <v>117474.81000000001</v>
      </c>
      <c r="H132" s="38">
        <f t="shared" si="26"/>
        <v>133063.1</v>
      </c>
      <c r="I132" s="37">
        <f t="shared" si="26"/>
        <v>71860.709999999992</v>
      </c>
      <c r="J132" s="38">
        <f t="shared" si="26"/>
        <v>101920</v>
      </c>
      <c r="K132" s="97">
        <f t="shared" si="26"/>
        <v>119960</v>
      </c>
      <c r="L132" s="38">
        <f t="shared" si="26"/>
        <v>131380</v>
      </c>
      <c r="M132" s="77"/>
      <c r="N132" s="67">
        <f>SUM(M91:M131)</f>
        <v>11420</v>
      </c>
    </row>
    <row r="133" spans="1:14" ht="13.5" customHeight="1" x14ac:dyDescent="0.25">
      <c r="C133" s="20"/>
      <c r="D133" s="21"/>
      <c r="E133" s="21"/>
      <c r="F133" s="21"/>
      <c r="G133" s="21"/>
      <c r="H133" s="21"/>
      <c r="I133" s="21"/>
      <c r="J133" s="21"/>
      <c r="K133" s="93"/>
      <c r="L133" s="21"/>
      <c r="M133" s="21"/>
      <c r="N133" s="53"/>
    </row>
    <row r="134" spans="1:14" x14ac:dyDescent="0.25">
      <c r="A134" s="17" t="s">
        <v>158</v>
      </c>
      <c r="B134" s="17"/>
      <c r="D134" s="8"/>
      <c r="E134" s="8"/>
      <c r="F134" s="8"/>
      <c r="G134" s="8"/>
      <c r="H134" s="8"/>
      <c r="I134" s="8"/>
      <c r="J134" s="8"/>
      <c r="K134" s="68"/>
      <c r="L134" s="8"/>
      <c r="M134" s="8"/>
    </row>
    <row r="135" spans="1:14" x14ac:dyDescent="0.25">
      <c r="A135" s="33" t="s">
        <v>159</v>
      </c>
      <c r="B135" s="33"/>
      <c r="D135" s="8"/>
      <c r="E135" s="8"/>
      <c r="F135" s="8"/>
      <c r="G135" s="8"/>
      <c r="H135" s="8"/>
      <c r="I135" s="8"/>
      <c r="J135" s="8"/>
      <c r="K135" s="68"/>
      <c r="L135" s="8"/>
      <c r="M135" s="8"/>
    </row>
    <row r="136" spans="1:14" x14ac:dyDescent="0.25">
      <c r="A136" s="11">
        <v>52100</v>
      </c>
      <c r="B136" s="11">
        <v>110</v>
      </c>
      <c r="C136" s="7" t="s">
        <v>160</v>
      </c>
      <c r="D136" s="8">
        <v>52181.25</v>
      </c>
      <c r="E136" s="8">
        <v>54249</v>
      </c>
      <c r="F136" s="8">
        <v>62763.4</v>
      </c>
      <c r="G136" s="8">
        <v>62377.64</v>
      </c>
      <c r="H136" s="8">
        <v>65563.73</v>
      </c>
      <c r="I136" s="8">
        <v>42108.3</v>
      </c>
      <c r="J136" s="8">
        <v>65100</v>
      </c>
      <c r="K136" s="68">
        <v>65100</v>
      </c>
      <c r="L136" s="68">
        <v>66976</v>
      </c>
      <c r="M136" s="8">
        <f t="shared" ref="M136:M156" si="27">+L136-K136</f>
        <v>1876</v>
      </c>
      <c r="N136" s="9" t="s">
        <v>327</v>
      </c>
    </row>
    <row r="137" spans="1:14" x14ac:dyDescent="0.25">
      <c r="A137" s="11">
        <v>52110</v>
      </c>
      <c r="B137" s="11">
        <v>110</v>
      </c>
      <c r="C137" s="7" t="s">
        <v>163</v>
      </c>
      <c r="D137" s="8">
        <v>16447.36</v>
      </c>
      <c r="E137" s="8">
        <v>15471.37</v>
      </c>
      <c r="F137" s="8">
        <v>18069.16</v>
      </c>
      <c r="G137" s="8">
        <v>19006.04</v>
      </c>
      <c r="H137" s="8">
        <v>14698.25</v>
      </c>
      <c r="I137" s="8">
        <v>9647.91</v>
      </c>
      <c r="J137" s="8">
        <v>17500</v>
      </c>
      <c r="K137" s="68">
        <v>17500</v>
      </c>
      <c r="L137" s="68">
        <v>18540</v>
      </c>
      <c r="M137" s="8">
        <f>+L137-K137</f>
        <v>1040</v>
      </c>
      <c r="N137" s="9" t="s">
        <v>421</v>
      </c>
    </row>
    <row r="138" spans="1:14" x14ac:dyDescent="0.25">
      <c r="A138" s="11">
        <v>52110</v>
      </c>
      <c r="B138" s="11">
        <v>115</v>
      </c>
      <c r="C138" s="7" t="s">
        <v>164</v>
      </c>
      <c r="D138" s="8">
        <v>1219</v>
      </c>
      <c r="E138" s="8">
        <v>2245.41</v>
      </c>
      <c r="F138" s="8">
        <v>0</v>
      </c>
      <c r="G138" s="8">
        <v>1761.75</v>
      </c>
      <c r="H138" s="8">
        <v>423.34</v>
      </c>
      <c r="I138" s="8">
        <v>1007.58</v>
      </c>
      <c r="J138" s="8">
        <v>1500</v>
      </c>
      <c r="K138" s="68">
        <v>1500</v>
      </c>
      <c r="L138" s="8">
        <v>1500</v>
      </c>
      <c r="M138" s="8">
        <f>+L138-K138</f>
        <v>0</v>
      </c>
      <c r="N138" s="9" t="s">
        <v>369</v>
      </c>
    </row>
    <row r="139" spans="1:14" x14ac:dyDescent="0.25">
      <c r="A139" s="11">
        <v>52101</v>
      </c>
      <c r="B139" s="11">
        <v>110</v>
      </c>
      <c r="C139" s="7" t="s">
        <v>165</v>
      </c>
      <c r="D139" s="8">
        <v>0</v>
      </c>
      <c r="E139" s="8">
        <v>38.630000000000003</v>
      </c>
      <c r="F139" s="8">
        <v>0</v>
      </c>
      <c r="G139" s="8">
        <v>0</v>
      </c>
      <c r="H139" s="8">
        <v>2433.29</v>
      </c>
      <c r="I139" s="8">
        <v>0</v>
      </c>
      <c r="J139" s="8">
        <v>650</v>
      </c>
      <c r="K139" s="68">
        <v>650</v>
      </c>
      <c r="L139" s="8">
        <v>650</v>
      </c>
      <c r="M139" s="8">
        <f>+L139-K139</f>
        <v>0</v>
      </c>
      <c r="N139" s="9" t="s">
        <v>326</v>
      </c>
    </row>
    <row r="140" spans="1:14" x14ac:dyDescent="0.25">
      <c r="A140" s="11">
        <v>52100</v>
      </c>
      <c r="B140" s="11">
        <v>130</v>
      </c>
      <c r="C140" s="7" t="s">
        <v>161</v>
      </c>
      <c r="D140" s="8">
        <v>11509.82</v>
      </c>
      <c r="E140" s="8">
        <v>12203</v>
      </c>
      <c r="F140" s="8">
        <v>13616.27</v>
      </c>
      <c r="G140" s="8">
        <v>14435.29</v>
      </c>
      <c r="H140" s="8">
        <v>15951.85</v>
      </c>
      <c r="I140" s="8">
        <v>10788.42</v>
      </c>
      <c r="J140" s="8">
        <v>15725</v>
      </c>
      <c r="K140" s="68">
        <v>16550</v>
      </c>
      <c r="L140" s="68">
        <v>40218</v>
      </c>
      <c r="M140" s="8">
        <f t="shared" si="27"/>
        <v>23668</v>
      </c>
      <c r="N140" s="9" t="s">
        <v>432</v>
      </c>
    </row>
    <row r="141" spans="1:14" x14ac:dyDescent="0.25">
      <c r="B141" s="11">
        <v>200</v>
      </c>
      <c r="C141" s="7" t="s">
        <v>162</v>
      </c>
      <c r="D141" s="8">
        <v>2062</v>
      </c>
      <c r="E141" s="8">
        <v>1824.03</v>
      </c>
      <c r="F141" s="8">
        <v>1807.4</v>
      </c>
      <c r="G141" s="8">
        <v>1742.44</v>
      </c>
      <c r="H141" s="8">
        <v>1670.05</v>
      </c>
      <c r="I141" s="8">
        <v>1306.43</v>
      </c>
      <c r="J141" s="8">
        <v>1800</v>
      </c>
      <c r="K141" s="68">
        <v>1800</v>
      </c>
      <c r="L141" s="68">
        <v>1800</v>
      </c>
      <c r="M141" s="8">
        <f t="shared" si="27"/>
        <v>0</v>
      </c>
      <c r="N141" s="9" t="s">
        <v>414</v>
      </c>
    </row>
    <row r="142" spans="1:14" x14ac:dyDescent="0.25">
      <c r="A142" s="11">
        <v>2256</v>
      </c>
      <c r="B142" s="11">
        <v>230</v>
      </c>
      <c r="C142" s="7" t="s">
        <v>166</v>
      </c>
      <c r="D142" s="8">
        <v>2872.05</v>
      </c>
      <c r="E142" s="8">
        <v>4047.31</v>
      </c>
      <c r="F142" s="8">
        <v>4107.8599999999997</v>
      </c>
      <c r="G142" s="8">
        <v>5007.5600000000004</v>
      </c>
      <c r="H142" s="8">
        <v>4225.84</v>
      </c>
      <c r="I142" s="8">
        <v>2899.6</v>
      </c>
      <c r="J142" s="8">
        <v>5000</v>
      </c>
      <c r="K142" s="68">
        <v>5000</v>
      </c>
      <c r="L142" s="68">
        <v>5000</v>
      </c>
      <c r="M142" s="8">
        <f t="shared" si="27"/>
        <v>0</v>
      </c>
      <c r="N142" s="9" t="s">
        <v>325</v>
      </c>
    </row>
    <row r="143" spans="1:14" x14ac:dyDescent="0.25">
      <c r="B143" s="11">
        <v>295</v>
      </c>
      <c r="C143" s="7" t="s">
        <v>167</v>
      </c>
      <c r="D143" s="8">
        <v>96</v>
      </c>
      <c r="E143" s="8"/>
      <c r="F143" s="8">
        <v>240</v>
      </c>
      <c r="G143" s="8">
        <v>208</v>
      </c>
      <c r="H143" s="8">
        <v>0</v>
      </c>
      <c r="I143" s="8">
        <v>0</v>
      </c>
      <c r="J143" s="8">
        <v>100</v>
      </c>
      <c r="K143" s="68">
        <v>100</v>
      </c>
      <c r="L143" s="68">
        <v>100</v>
      </c>
      <c r="M143" s="8">
        <f t="shared" si="27"/>
        <v>0</v>
      </c>
      <c r="N143" s="9" t="s">
        <v>168</v>
      </c>
    </row>
    <row r="144" spans="1:14" x14ac:dyDescent="0.25">
      <c r="B144" s="11">
        <v>307</v>
      </c>
      <c r="C144" s="7" t="s">
        <v>169</v>
      </c>
      <c r="D144" s="8">
        <v>6692.66</v>
      </c>
      <c r="E144" s="8">
        <v>6645.81</v>
      </c>
      <c r="F144" s="8">
        <v>6945.6</v>
      </c>
      <c r="G144" s="8">
        <v>6917.86</v>
      </c>
      <c r="H144" s="8">
        <v>7339.58</v>
      </c>
      <c r="I144" s="8">
        <v>5784.46</v>
      </c>
      <c r="J144" s="8">
        <v>7400</v>
      </c>
      <c r="K144" s="68">
        <v>7400</v>
      </c>
      <c r="L144" s="68">
        <v>7400</v>
      </c>
      <c r="M144" s="8">
        <f t="shared" si="27"/>
        <v>0</v>
      </c>
      <c r="N144" s="9" t="s">
        <v>413</v>
      </c>
    </row>
    <row r="145" spans="1:14" x14ac:dyDescent="0.25">
      <c r="B145" s="11">
        <v>308</v>
      </c>
      <c r="C145" s="7" t="s">
        <v>170</v>
      </c>
      <c r="D145" s="8">
        <v>249.3</v>
      </c>
      <c r="E145" s="8">
        <v>130.99</v>
      </c>
      <c r="F145" s="8">
        <v>124.88</v>
      </c>
      <c r="G145" s="8">
        <v>493.29</v>
      </c>
      <c r="H145" s="8">
        <v>240.86</v>
      </c>
      <c r="I145" s="8">
        <v>99.1</v>
      </c>
      <c r="J145" s="8">
        <v>250</v>
      </c>
      <c r="K145" s="68">
        <v>400</v>
      </c>
      <c r="L145" s="68">
        <v>400</v>
      </c>
      <c r="M145" s="8">
        <f t="shared" si="27"/>
        <v>0</v>
      </c>
      <c r="N145" s="9" t="s">
        <v>171</v>
      </c>
    </row>
    <row r="146" spans="1:14" x14ac:dyDescent="0.25">
      <c r="B146" s="11">
        <v>315</v>
      </c>
      <c r="C146" s="7" t="s">
        <v>172</v>
      </c>
      <c r="D146" s="8">
        <v>740.91</v>
      </c>
      <c r="E146" s="8">
        <v>1126.9100000000001</v>
      </c>
      <c r="F146" s="8">
        <v>1082.9000000000001</v>
      </c>
      <c r="G146" s="8">
        <v>1793.97</v>
      </c>
      <c r="H146" s="8">
        <v>557.24</v>
      </c>
      <c r="I146" s="8">
        <v>521.20000000000005</v>
      </c>
      <c r="J146" s="8">
        <v>1000</v>
      </c>
      <c r="K146" s="68">
        <v>1200</v>
      </c>
      <c r="L146" s="68">
        <v>1200</v>
      </c>
      <c r="M146" s="8">
        <f t="shared" si="27"/>
        <v>0</v>
      </c>
      <c r="N146" s="9" t="s">
        <v>173</v>
      </c>
    </row>
    <row r="147" spans="1:14" x14ac:dyDescent="0.25">
      <c r="B147" s="11">
        <v>316</v>
      </c>
      <c r="C147" s="7" t="s">
        <v>174</v>
      </c>
      <c r="D147" s="8">
        <v>72</v>
      </c>
      <c r="E147" s="8">
        <v>5.75</v>
      </c>
      <c r="F147" s="8">
        <v>295.94</v>
      </c>
      <c r="G147" s="8">
        <v>295.94</v>
      </c>
      <c r="H147" s="8">
        <v>0</v>
      </c>
      <c r="I147" s="8">
        <v>432.85</v>
      </c>
      <c r="J147" s="8">
        <v>1000</v>
      </c>
      <c r="K147" s="68">
        <v>1000</v>
      </c>
      <c r="L147" s="68">
        <v>1000</v>
      </c>
      <c r="M147" s="8">
        <f t="shared" si="27"/>
        <v>0</v>
      </c>
      <c r="N147" s="9" t="s">
        <v>175</v>
      </c>
    </row>
    <row r="148" spans="1:14" x14ac:dyDescent="0.25">
      <c r="B148" s="11">
        <v>317</v>
      </c>
      <c r="C148" s="7" t="s">
        <v>176</v>
      </c>
      <c r="D148" s="8">
        <v>1441.7</v>
      </c>
      <c r="E148" s="8">
        <v>1058.6099999999999</v>
      </c>
      <c r="F148" s="8">
        <v>1221.99</v>
      </c>
      <c r="G148" s="8">
        <v>1405.14</v>
      </c>
      <c r="H148" s="8">
        <v>1659.66</v>
      </c>
      <c r="I148" s="8">
        <v>860.03</v>
      </c>
      <c r="J148" s="8">
        <v>1250</v>
      </c>
      <c r="K148" s="68">
        <v>1250</v>
      </c>
      <c r="L148" s="68">
        <v>1250</v>
      </c>
      <c r="M148" s="8">
        <f t="shared" si="27"/>
        <v>0</v>
      </c>
      <c r="N148" s="9" t="s">
        <v>177</v>
      </c>
    </row>
    <row r="149" spans="1:14" x14ac:dyDescent="0.25">
      <c r="B149" s="11">
        <v>335</v>
      </c>
      <c r="C149" s="7" t="s">
        <v>178</v>
      </c>
      <c r="D149" s="8">
        <v>359.57</v>
      </c>
      <c r="E149" s="8">
        <v>159.69999999999999</v>
      </c>
      <c r="F149" s="8">
        <v>1403.98</v>
      </c>
      <c r="G149" s="8">
        <v>885.1</v>
      </c>
      <c r="H149" s="8">
        <v>1415.05</v>
      </c>
      <c r="I149" s="8">
        <v>22.74</v>
      </c>
      <c r="J149" s="8">
        <v>1000</v>
      </c>
      <c r="K149" s="68">
        <v>1500</v>
      </c>
      <c r="L149" s="68">
        <v>1500</v>
      </c>
      <c r="M149" s="8">
        <f t="shared" si="27"/>
        <v>0</v>
      </c>
      <c r="N149" s="9" t="s">
        <v>179</v>
      </c>
    </row>
    <row r="150" spans="1:14" x14ac:dyDescent="0.25">
      <c r="B150" s="11">
        <v>340</v>
      </c>
      <c r="C150" s="7" t="s">
        <v>180</v>
      </c>
      <c r="D150" s="8">
        <v>3242.37</v>
      </c>
      <c r="E150" s="8">
        <v>3665.01</v>
      </c>
      <c r="F150" s="8">
        <v>4919.18</v>
      </c>
      <c r="G150" s="8">
        <v>3953.34</v>
      </c>
      <c r="H150" s="8">
        <v>4118.9799999999996</v>
      </c>
      <c r="I150" s="8">
        <v>2656.93</v>
      </c>
      <c r="J150" s="8">
        <v>4000</v>
      </c>
      <c r="K150" s="68">
        <v>4000</v>
      </c>
      <c r="L150" s="8">
        <v>4000</v>
      </c>
      <c r="M150" s="8">
        <f t="shared" si="27"/>
        <v>0</v>
      </c>
      <c r="N150" s="9" t="s">
        <v>181</v>
      </c>
    </row>
    <row r="151" spans="1:14" x14ac:dyDescent="0.25">
      <c r="B151" s="11">
        <v>341</v>
      </c>
      <c r="C151" s="7" t="s">
        <v>182</v>
      </c>
      <c r="D151" s="8">
        <v>1199.33</v>
      </c>
      <c r="E151" s="8">
        <v>460.81</v>
      </c>
      <c r="F151" s="8">
        <v>1468.83</v>
      </c>
      <c r="G151" s="8">
        <v>1076.8499999999999</v>
      </c>
      <c r="H151" s="8">
        <v>2418.63</v>
      </c>
      <c r="I151" s="8">
        <v>950.73</v>
      </c>
      <c r="J151" s="8">
        <v>1500</v>
      </c>
      <c r="K151" s="68">
        <v>1500</v>
      </c>
      <c r="L151" s="8">
        <v>1500</v>
      </c>
      <c r="M151" s="8">
        <f t="shared" si="27"/>
        <v>0</v>
      </c>
      <c r="N151" s="9" t="s">
        <v>183</v>
      </c>
    </row>
    <row r="152" spans="1:14" x14ac:dyDescent="0.25">
      <c r="B152" s="11">
        <v>343</v>
      </c>
      <c r="C152" s="7" t="s">
        <v>184</v>
      </c>
      <c r="D152" s="8">
        <v>741</v>
      </c>
      <c r="E152" s="8">
        <v>578.96</v>
      </c>
      <c r="F152" s="8">
        <v>3093.55</v>
      </c>
      <c r="G152" s="8">
        <v>4083.46</v>
      </c>
      <c r="H152" s="8">
        <v>2644.06</v>
      </c>
      <c r="I152" s="8">
        <v>644.53</v>
      </c>
      <c r="J152" s="8">
        <v>750</v>
      </c>
      <c r="K152" s="68">
        <v>750</v>
      </c>
      <c r="L152" s="8">
        <v>750</v>
      </c>
      <c r="M152" s="8">
        <f t="shared" si="27"/>
        <v>0</v>
      </c>
      <c r="N152" s="9" t="s">
        <v>400</v>
      </c>
    </row>
    <row r="153" spans="1:14" x14ac:dyDescent="0.25">
      <c r="B153" s="11">
        <v>390</v>
      </c>
      <c r="C153" s="7" t="s">
        <v>185</v>
      </c>
      <c r="D153" s="8">
        <v>244.33</v>
      </c>
      <c r="E153" s="8">
        <v>-34.69</v>
      </c>
      <c r="F153" s="8">
        <v>132.1</v>
      </c>
      <c r="G153" s="8">
        <v>139.19</v>
      </c>
      <c r="H153" s="8">
        <v>84.5</v>
      </c>
      <c r="I153" s="8">
        <v>214.3</v>
      </c>
      <c r="J153" s="8">
        <v>500</v>
      </c>
      <c r="K153" s="68">
        <v>500</v>
      </c>
      <c r="L153" s="8">
        <v>500</v>
      </c>
      <c r="M153" s="8">
        <f t="shared" si="27"/>
        <v>0</v>
      </c>
      <c r="N153" s="9" t="s">
        <v>186</v>
      </c>
    </row>
    <row r="154" spans="1:14" x14ac:dyDescent="0.25">
      <c r="C154" s="71" t="s">
        <v>187</v>
      </c>
      <c r="D154" s="72">
        <f t="shared" ref="D154:L154" si="28">SUM(D136:D153)</f>
        <v>101370.65000000001</v>
      </c>
      <c r="E154" s="72">
        <f t="shared" si="28"/>
        <v>103876.61</v>
      </c>
      <c r="F154" s="72">
        <f t="shared" si="28"/>
        <v>121293.04000000001</v>
      </c>
      <c r="G154" s="72">
        <f t="shared" si="28"/>
        <v>125582.86000000002</v>
      </c>
      <c r="H154" s="72">
        <f t="shared" si="28"/>
        <v>125444.91</v>
      </c>
      <c r="I154" s="72">
        <f t="shared" si="28"/>
        <v>79945.110000000015</v>
      </c>
      <c r="J154" s="72">
        <f t="shared" si="28"/>
        <v>126025</v>
      </c>
      <c r="K154" s="72">
        <f t="shared" si="28"/>
        <v>127700</v>
      </c>
      <c r="L154" s="72">
        <f t="shared" si="28"/>
        <v>154284</v>
      </c>
      <c r="M154" s="8"/>
      <c r="N154" s="106">
        <f>SUM(M136:M153)</f>
        <v>26584</v>
      </c>
    </row>
    <row r="155" spans="1:14" x14ac:dyDescent="0.25">
      <c r="A155" s="33" t="s">
        <v>188</v>
      </c>
      <c r="B155" s="33"/>
      <c r="D155" s="8"/>
      <c r="E155" s="8"/>
      <c r="F155" s="8"/>
      <c r="G155" s="8"/>
      <c r="H155" s="8"/>
      <c r="I155" s="8"/>
      <c r="J155" s="8"/>
      <c r="K155" s="68"/>
      <c r="L155" s="8"/>
      <c r="M155" s="8"/>
    </row>
    <row r="156" spans="1:14" x14ac:dyDescent="0.25">
      <c r="A156" s="11">
        <v>52200</v>
      </c>
      <c r="B156" s="11">
        <v>290</v>
      </c>
      <c r="C156" s="7" t="s">
        <v>189</v>
      </c>
      <c r="D156" s="8">
        <v>27607.34</v>
      </c>
      <c r="E156" s="8">
        <v>16856.18</v>
      </c>
      <c r="F156" s="8">
        <v>17380.96</v>
      </c>
      <c r="G156" s="8">
        <v>27302.03</v>
      </c>
      <c r="H156" s="8">
        <v>45484.24</v>
      </c>
      <c r="I156" s="8">
        <v>16959.78</v>
      </c>
      <c r="J156" s="8">
        <v>32000</v>
      </c>
      <c r="K156" s="86">
        <v>37680</v>
      </c>
      <c r="L156" s="86">
        <v>38752</v>
      </c>
      <c r="M156" s="8">
        <f t="shared" si="27"/>
        <v>1072</v>
      </c>
      <c r="N156" s="9" t="s">
        <v>424</v>
      </c>
    </row>
    <row r="157" spans="1:14" x14ac:dyDescent="0.25">
      <c r="A157" s="11">
        <v>52200</v>
      </c>
      <c r="B157" s="11">
        <v>291</v>
      </c>
      <c r="C157" s="7" t="s">
        <v>190</v>
      </c>
      <c r="D157" s="8">
        <v>679</v>
      </c>
      <c r="E157" s="8">
        <v>245</v>
      </c>
      <c r="F157" s="8">
        <v>0</v>
      </c>
      <c r="G157" s="8">
        <v>0</v>
      </c>
      <c r="H157" s="8">
        <v>2142</v>
      </c>
      <c r="I157" s="8">
        <v>1312.5</v>
      </c>
      <c r="J157" s="8">
        <v>2000</v>
      </c>
      <c r="K157" s="68">
        <v>0</v>
      </c>
      <c r="L157" s="8">
        <v>2000</v>
      </c>
      <c r="M157" s="8">
        <f t="shared" ref="M157" si="29">+L157-K157</f>
        <v>2000</v>
      </c>
      <c r="N157" s="9" t="s">
        <v>425</v>
      </c>
    </row>
    <row r="158" spans="1:14" x14ac:dyDescent="0.25">
      <c r="C158" s="71" t="s">
        <v>191</v>
      </c>
      <c r="D158" s="72">
        <f t="shared" ref="D158:F158" si="30">SUM(D156:D157)</f>
        <v>28286.34</v>
      </c>
      <c r="E158" s="72">
        <f t="shared" si="30"/>
        <v>17101.18</v>
      </c>
      <c r="F158" s="72">
        <f t="shared" si="30"/>
        <v>17380.96</v>
      </c>
      <c r="G158" s="72">
        <f t="shared" ref="G158:L158" si="31">SUM(G156:G157)</f>
        <v>27302.03</v>
      </c>
      <c r="H158" s="72">
        <f t="shared" si="31"/>
        <v>47626.239999999998</v>
      </c>
      <c r="I158" s="72">
        <f t="shared" si="31"/>
        <v>18272.28</v>
      </c>
      <c r="J158" s="72">
        <f t="shared" si="31"/>
        <v>34000</v>
      </c>
      <c r="K158" s="98">
        <f t="shared" si="31"/>
        <v>37680</v>
      </c>
      <c r="L158" s="72">
        <f t="shared" si="31"/>
        <v>40752</v>
      </c>
      <c r="M158" s="8"/>
      <c r="N158" s="73">
        <f>SUM(M156:M157)</f>
        <v>3072</v>
      </c>
    </row>
    <row r="159" spans="1:14" ht="15.75" thickBot="1" x14ac:dyDescent="0.3">
      <c r="A159" s="33" t="s">
        <v>192</v>
      </c>
      <c r="D159" s="8"/>
      <c r="E159" s="8"/>
      <c r="F159" s="8"/>
      <c r="G159" s="8"/>
      <c r="H159" s="8"/>
      <c r="I159" s="8"/>
      <c r="J159" s="8"/>
      <c r="K159" s="68"/>
      <c r="L159" s="8"/>
      <c r="M159" s="8"/>
    </row>
    <row r="160" spans="1:14" ht="15.75" thickBot="1" x14ac:dyDescent="0.3">
      <c r="A160" s="11">
        <v>52300</v>
      </c>
      <c r="B160" s="34" t="s">
        <v>107</v>
      </c>
      <c r="C160" s="7" t="s">
        <v>193</v>
      </c>
      <c r="D160" s="8">
        <v>7188</v>
      </c>
      <c r="E160" s="8">
        <v>7500</v>
      </c>
      <c r="F160" s="8">
        <v>14010.06</v>
      </c>
      <c r="G160" s="8">
        <v>14290.26</v>
      </c>
      <c r="H160" s="8">
        <v>14576</v>
      </c>
      <c r="I160" s="8">
        <v>14867.59</v>
      </c>
      <c r="J160" s="8">
        <v>14868</v>
      </c>
      <c r="K160" s="105">
        <v>14868</v>
      </c>
      <c r="L160" s="86">
        <v>15165</v>
      </c>
      <c r="M160" s="8">
        <f t="shared" ref="M160:M163" si="32">+L160-K160</f>
        <v>297</v>
      </c>
      <c r="N160" s="39" t="s">
        <v>376</v>
      </c>
    </row>
    <row r="161" spans="1:14" x14ac:dyDescent="0.25">
      <c r="A161" s="33" t="s">
        <v>194</v>
      </c>
      <c r="D161" s="8"/>
      <c r="E161" s="8"/>
      <c r="F161" s="8"/>
      <c r="G161" s="8"/>
      <c r="H161" s="8"/>
      <c r="I161" s="8"/>
      <c r="J161" s="8"/>
      <c r="K161" s="68"/>
      <c r="L161" s="8"/>
      <c r="M161" s="8">
        <f t="shared" ref="M161" si="33">+K161-H161</f>
        <v>0</v>
      </c>
    </row>
    <row r="162" spans="1:14" x14ac:dyDescent="0.25">
      <c r="A162" s="11">
        <v>52400</v>
      </c>
      <c r="B162" s="34" t="s">
        <v>107</v>
      </c>
      <c r="C162" s="7" t="s">
        <v>195</v>
      </c>
      <c r="D162" s="8">
        <v>5704.98</v>
      </c>
      <c r="E162" s="8">
        <v>2629.23</v>
      </c>
      <c r="F162" s="8">
        <v>0</v>
      </c>
      <c r="G162" s="8">
        <v>0</v>
      </c>
      <c r="H162" s="8">
        <v>0</v>
      </c>
      <c r="I162" s="8">
        <v>0</v>
      </c>
      <c r="J162" s="8">
        <v>300</v>
      </c>
      <c r="K162" s="68">
        <v>0</v>
      </c>
      <c r="L162" s="8"/>
      <c r="M162" s="8">
        <f t="shared" si="32"/>
        <v>0</v>
      </c>
      <c r="N162" s="39" t="s">
        <v>391</v>
      </c>
    </row>
    <row r="163" spans="1:14" x14ac:dyDescent="0.25">
      <c r="A163" s="11">
        <v>52500</v>
      </c>
      <c r="B163" s="34" t="s">
        <v>107</v>
      </c>
      <c r="C163" s="7" t="s">
        <v>196</v>
      </c>
      <c r="D163" s="8"/>
      <c r="E163" s="8">
        <v>18163.09</v>
      </c>
      <c r="F163" s="8">
        <v>614.29999999999995</v>
      </c>
      <c r="G163" s="8">
        <v>0</v>
      </c>
      <c r="H163" s="8">
        <v>0</v>
      </c>
      <c r="I163" s="8">
        <v>0</v>
      </c>
      <c r="J163" s="8"/>
      <c r="K163" s="68">
        <v>0</v>
      </c>
      <c r="L163" s="8"/>
      <c r="M163" s="8">
        <f t="shared" si="32"/>
        <v>0</v>
      </c>
      <c r="N163" s="39"/>
    </row>
    <row r="164" spans="1:14" x14ac:dyDescent="0.25">
      <c r="A164" s="15" t="s">
        <v>197</v>
      </c>
      <c r="B164" s="15"/>
      <c r="C164" s="50" t="s">
        <v>198</v>
      </c>
      <c r="D164" s="37">
        <f t="shared" ref="D164:F164" si="34">+D154+D158+D160+D163+D162</f>
        <v>142549.97</v>
      </c>
      <c r="E164" s="37">
        <f t="shared" si="34"/>
        <v>149270.11000000002</v>
      </c>
      <c r="F164" s="37">
        <f t="shared" si="34"/>
        <v>153298.35999999999</v>
      </c>
      <c r="G164" s="37">
        <f t="shared" ref="G164:L164" si="35">+G154+G158+G160+G163+G162</f>
        <v>167175.15000000002</v>
      </c>
      <c r="H164" s="37">
        <f t="shared" si="35"/>
        <v>187647.15</v>
      </c>
      <c r="I164" s="37">
        <f t="shared" si="35"/>
        <v>113084.98000000001</v>
      </c>
      <c r="J164" s="37">
        <f t="shared" si="35"/>
        <v>175193</v>
      </c>
      <c r="K164" s="116">
        <f t="shared" si="35"/>
        <v>180248</v>
      </c>
      <c r="L164" s="37">
        <f t="shared" si="35"/>
        <v>210201</v>
      </c>
      <c r="M164" s="8"/>
      <c r="N164" s="67">
        <f>SUM(M136:M163)</f>
        <v>29953</v>
      </c>
    </row>
    <row r="165" spans="1:14" x14ac:dyDescent="0.25">
      <c r="C165" s="20"/>
      <c r="D165" s="21"/>
      <c r="E165" s="21"/>
      <c r="F165" s="21"/>
      <c r="G165" s="21"/>
      <c r="H165" s="21"/>
      <c r="I165" s="21"/>
      <c r="J165" s="21"/>
      <c r="K165" s="93"/>
      <c r="L165" s="21"/>
      <c r="M165" s="8"/>
      <c r="N165" s="73"/>
    </row>
    <row r="166" spans="1:14" x14ac:dyDescent="0.25">
      <c r="C166" s="20"/>
      <c r="D166" s="21"/>
      <c r="E166" s="21"/>
      <c r="F166" s="21"/>
      <c r="G166" s="21"/>
      <c r="H166" s="21"/>
      <c r="I166" s="21"/>
      <c r="J166" s="21"/>
      <c r="K166" s="93"/>
      <c r="L166" s="21"/>
      <c r="M166" s="8"/>
      <c r="N166" s="73"/>
    </row>
    <row r="167" spans="1:14" x14ac:dyDescent="0.25">
      <c r="C167" s="20"/>
      <c r="D167" s="21"/>
      <c r="E167" s="21"/>
      <c r="F167" s="21"/>
      <c r="G167" s="21"/>
      <c r="H167" s="21"/>
      <c r="I167" s="21"/>
      <c r="J167" s="21"/>
      <c r="K167" s="93"/>
      <c r="L167" s="21"/>
      <c r="M167" s="8"/>
      <c r="N167" s="73"/>
    </row>
    <row r="168" spans="1:14" x14ac:dyDescent="0.25">
      <c r="C168" s="20"/>
      <c r="D168" s="21"/>
      <c r="E168" s="21"/>
      <c r="F168" s="21"/>
      <c r="G168" s="21"/>
      <c r="H168" s="21"/>
      <c r="I168" s="21"/>
      <c r="J168" s="21"/>
      <c r="K168" s="93"/>
      <c r="L168" s="21"/>
      <c r="M168" s="21"/>
      <c r="N168" s="52"/>
    </row>
    <row r="169" spans="1:14" x14ac:dyDescent="0.25">
      <c r="A169" s="17" t="s">
        <v>199</v>
      </c>
      <c r="B169" s="17"/>
      <c r="D169" s="8"/>
      <c r="E169" s="8"/>
      <c r="F169" s="8"/>
      <c r="G169" s="8"/>
      <c r="H169" s="8"/>
      <c r="I169" s="8"/>
      <c r="J169" s="8"/>
      <c r="K169" s="68"/>
      <c r="L169" s="8"/>
      <c r="M169" s="8"/>
    </row>
    <row r="170" spans="1:14" x14ac:dyDescent="0.25">
      <c r="A170" s="33" t="s">
        <v>200</v>
      </c>
      <c r="B170" s="33"/>
      <c r="D170" s="8"/>
      <c r="E170" s="8"/>
      <c r="F170" s="8"/>
      <c r="G170" s="8"/>
      <c r="H170" s="8"/>
      <c r="I170" s="8"/>
      <c r="J170" s="8"/>
      <c r="K170" s="68"/>
      <c r="L170" s="8"/>
      <c r="M170" s="8"/>
    </row>
    <row r="171" spans="1:14" x14ac:dyDescent="0.25">
      <c r="A171" s="11">
        <v>53100</v>
      </c>
      <c r="B171" s="11">
        <v>110</v>
      </c>
      <c r="C171" s="7" t="s">
        <v>201</v>
      </c>
      <c r="D171" s="8">
        <v>33028.51</v>
      </c>
      <c r="E171" s="8">
        <v>39730.15</v>
      </c>
      <c r="F171" s="8">
        <v>45031.3</v>
      </c>
      <c r="G171" s="8">
        <v>50370.75</v>
      </c>
      <c r="H171" s="8">
        <v>53273.73</v>
      </c>
      <c r="I171" s="8">
        <v>39366.480000000003</v>
      </c>
      <c r="J171" s="8">
        <v>61850</v>
      </c>
      <c r="K171" s="68">
        <v>61850</v>
      </c>
      <c r="L171" s="8">
        <v>43309</v>
      </c>
      <c r="M171" s="8">
        <f t="shared" ref="M171:M210" si="36">+L171-K171</f>
        <v>-18541</v>
      </c>
      <c r="N171" s="9" t="s">
        <v>433</v>
      </c>
    </row>
    <row r="172" spans="1:14" x14ac:dyDescent="0.25">
      <c r="A172" s="11">
        <v>53100</v>
      </c>
      <c r="B172" s="11">
        <v>115</v>
      </c>
      <c r="C172" s="7" t="s">
        <v>202</v>
      </c>
      <c r="D172" s="8">
        <v>2722.75</v>
      </c>
      <c r="E172" s="8">
        <v>2385.0300000000002</v>
      </c>
      <c r="F172" s="8">
        <v>2504.89</v>
      </c>
      <c r="G172" s="8">
        <v>2800.48</v>
      </c>
      <c r="H172" s="8">
        <v>1726.73</v>
      </c>
      <c r="I172" s="8">
        <v>790.34</v>
      </c>
      <c r="J172" s="8">
        <v>2500</v>
      </c>
      <c r="K172" s="68">
        <v>2500</v>
      </c>
      <c r="L172" s="8">
        <v>2500</v>
      </c>
      <c r="M172" s="8">
        <f t="shared" si="36"/>
        <v>0</v>
      </c>
      <c r="N172" s="9" t="s">
        <v>434</v>
      </c>
    </row>
    <row r="173" spans="1:14" x14ac:dyDescent="0.25">
      <c r="A173" s="11">
        <v>53100</v>
      </c>
      <c r="B173" s="11">
        <v>130</v>
      </c>
      <c r="C173" s="7" t="s">
        <v>203</v>
      </c>
      <c r="D173" s="8">
        <v>10114.629999999999</v>
      </c>
      <c r="E173" s="8">
        <v>10240.219999999999</v>
      </c>
      <c r="F173" s="8">
        <v>10771.36</v>
      </c>
      <c r="G173" s="8">
        <v>11789.1</v>
      </c>
      <c r="H173" s="8">
        <v>30782.01</v>
      </c>
      <c r="I173" s="8">
        <v>25010.29</v>
      </c>
      <c r="J173" s="8">
        <v>33860</v>
      </c>
      <c r="K173" s="68">
        <v>33860</v>
      </c>
      <c r="L173" s="8">
        <v>17042</v>
      </c>
      <c r="M173" s="8">
        <f t="shared" si="36"/>
        <v>-16818</v>
      </c>
      <c r="N173" s="9" t="s">
        <v>394</v>
      </c>
    </row>
    <row r="174" spans="1:14" x14ac:dyDescent="0.25">
      <c r="A174" s="11">
        <v>53100</v>
      </c>
      <c r="B174" s="11">
        <v>200</v>
      </c>
      <c r="C174" s="7" t="s">
        <v>204</v>
      </c>
      <c r="D174" s="8">
        <v>644.22</v>
      </c>
      <c r="E174" s="8">
        <v>2727.31</v>
      </c>
      <c r="F174" s="8">
        <v>2700.36</v>
      </c>
      <c r="G174" s="8">
        <v>2606.4899999999998</v>
      </c>
      <c r="H174" s="8">
        <v>2494.84</v>
      </c>
      <c r="I174" s="8">
        <v>1949.47</v>
      </c>
      <c r="J174" s="8">
        <v>2400</v>
      </c>
      <c r="K174" s="68">
        <v>2500</v>
      </c>
      <c r="L174" s="8">
        <v>2500</v>
      </c>
      <c r="M174" s="8">
        <f t="shared" si="36"/>
        <v>0</v>
      </c>
      <c r="N174" s="9" t="s">
        <v>415</v>
      </c>
    </row>
    <row r="175" spans="1:14" x14ac:dyDescent="0.25">
      <c r="A175" s="11">
        <v>53100</v>
      </c>
      <c r="B175" s="11">
        <v>315</v>
      </c>
      <c r="C175" s="7" t="s">
        <v>205</v>
      </c>
      <c r="D175" s="8">
        <v>282.93</v>
      </c>
      <c r="E175" s="8">
        <v>274.14</v>
      </c>
      <c r="F175" s="8">
        <v>381.4</v>
      </c>
      <c r="G175" s="8">
        <v>559.46</v>
      </c>
      <c r="H175" s="8">
        <v>562.11</v>
      </c>
      <c r="I175" s="8">
        <v>1531</v>
      </c>
      <c r="J175" s="8">
        <v>750</v>
      </c>
      <c r="K175" s="68">
        <v>750</v>
      </c>
      <c r="L175" s="108">
        <v>750</v>
      </c>
      <c r="M175" s="8">
        <f t="shared" si="36"/>
        <v>0</v>
      </c>
      <c r="N175" s="9" t="s">
        <v>397</v>
      </c>
    </row>
    <row r="176" spans="1:14" x14ac:dyDescent="0.25">
      <c r="A176" s="11">
        <v>53101</v>
      </c>
      <c r="B176" s="11">
        <v>110</v>
      </c>
      <c r="C176" s="7" t="s">
        <v>206</v>
      </c>
      <c r="D176" s="8">
        <v>0</v>
      </c>
      <c r="E176" s="8">
        <v>505.22</v>
      </c>
      <c r="F176" s="8">
        <v>0</v>
      </c>
      <c r="G176" s="8">
        <v>0</v>
      </c>
      <c r="H176" s="8">
        <v>682.95</v>
      </c>
      <c r="I176" s="8">
        <v>0</v>
      </c>
      <c r="J176" s="8">
        <v>1000</v>
      </c>
      <c r="K176" s="68">
        <v>1000</v>
      </c>
      <c r="L176" s="8">
        <v>1000</v>
      </c>
      <c r="M176" s="8">
        <f t="shared" si="36"/>
        <v>0</v>
      </c>
      <c r="N176" s="9" t="s">
        <v>395</v>
      </c>
    </row>
    <row r="177" spans="1:14" x14ac:dyDescent="0.25">
      <c r="A177" s="11">
        <v>53101</v>
      </c>
      <c r="B177" s="11">
        <v>230</v>
      </c>
      <c r="C177" s="7" t="s">
        <v>208</v>
      </c>
      <c r="D177" s="8">
        <v>440.92</v>
      </c>
      <c r="E177" s="8">
        <v>495.82</v>
      </c>
      <c r="F177" s="8">
        <v>595.61</v>
      </c>
      <c r="G177" s="8">
        <v>606.69000000000005</v>
      </c>
      <c r="H177" s="8">
        <v>600.67999999999995</v>
      </c>
      <c r="I177" s="8">
        <v>440.81</v>
      </c>
      <c r="J177" s="8">
        <v>600</v>
      </c>
      <c r="K177" s="68"/>
      <c r="L177" s="8">
        <v>600</v>
      </c>
      <c r="M177" s="8">
        <f t="shared" si="36"/>
        <v>600</v>
      </c>
      <c r="N177" s="9" t="s">
        <v>370</v>
      </c>
    </row>
    <row r="178" spans="1:14" x14ac:dyDescent="0.25">
      <c r="A178" s="11">
        <v>53101</v>
      </c>
      <c r="B178" s="11">
        <v>307</v>
      </c>
      <c r="C178" s="7" t="s">
        <v>209</v>
      </c>
      <c r="D178" s="8">
        <v>1689.09</v>
      </c>
      <c r="E178" s="8">
        <v>1780.55</v>
      </c>
      <c r="F178" s="8">
        <v>1800.4</v>
      </c>
      <c r="G178" s="8">
        <v>2375.1999999999998</v>
      </c>
      <c r="H178" s="8">
        <v>2973.2</v>
      </c>
      <c r="I178" s="8">
        <v>2416.23</v>
      </c>
      <c r="J178" s="8">
        <v>3000</v>
      </c>
      <c r="K178" s="68">
        <v>3000</v>
      </c>
      <c r="L178" s="8">
        <v>3250</v>
      </c>
      <c r="M178" s="8">
        <f t="shared" si="36"/>
        <v>250</v>
      </c>
      <c r="N178" s="9" t="s">
        <v>416</v>
      </c>
    </row>
    <row r="179" spans="1:14" x14ac:dyDescent="0.25">
      <c r="A179" s="11">
        <v>53102</v>
      </c>
      <c r="B179" s="11">
        <v>110</v>
      </c>
      <c r="C179" s="7" t="s">
        <v>210</v>
      </c>
      <c r="D179" s="8">
        <v>11332.83</v>
      </c>
      <c r="E179" s="8">
        <v>11671.2</v>
      </c>
      <c r="F179" s="8">
        <v>12769.72</v>
      </c>
      <c r="G179" s="8">
        <v>15453.26</v>
      </c>
      <c r="H179" s="8">
        <v>20536.57</v>
      </c>
      <c r="I179" s="8">
        <v>10167.4</v>
      </c>
      <c r="J179" s="8">
        <v>12400</v>
      </c>
      <c r="K179" s="68">
        <v>12700</v>
      </c>
      <c r="L179" s="68">
        <v>8506</v>
      </c>
      <c r="M179" s="8">
        <f t="shared" si="36"/>
        <v>-4194</v>
      </c>
      <c r="N179" s="9" t="s">
        <v>435</v>
      </c>
    </row>
    <row r="180" spans="1:14" x14ac:dyDescent="0.25">
      <c r="A180" s="11">
        <v>53240</v>
      </c>
      <c r="B180" s="11">
        <v>340</v>
      </c>
      <c r="C180" s="7" t="s">
        <v>211</v>
      </c>
      <c r="D180" s="8">
        <v>4688.95</v>
      </c>
      <c r="E180" s="8">
        <v>5404.66</v>
      </c>
      <c r="F180" s="8">
        <v>10096.219999999999</v>
      </c>
      <c r="G180" s="8">
        <v>5907.6</v>
      </c>
      <c r="H180" s="8">
        <v>7054.22</v>
      </c>
      <c r="I180" s="8">
        <v>3355.49</v>
      </c>
      <c r="J180" s="8">
        <v>9500</v>
      </c>
      <c r="K180" s="68">
        <v>9500</v>
      </c>
      <c r="L180" s="68">
        <v>9000</v>
      </c>
      <c r="M180" s="8">
        <f t="shared" si="36"/>
        <v>-500</v>
      </c>
      <c r="N180" s="9" t="s">
        <v>212</v>
      </c>
    </row>
    <row r="181" spans="1:14" x14ac:dyDescent="0.25">
      <c r="A181" s="11">
        <v>53240</v>
      </c>
      <c r="B181" s="11">
        <v>1</v>
      </c>
      <c r="C181" s="87" t="s">
        <v>422</v>
      </c>
      <c r="D181" s="8">
        <v>449.33</v>
      </c>
      <c r="E181" s="8"/>
      <c r="F181" s="8"/>
      <c r="G181" s="8"/>
      <c r="H181" s="8">
        <v>33.28</v>
      </c>
      <c r="I181" s="8"/>
      <c r="J181" s="8">
        <v>100</v>
      </c>
      <c r="K181" s="68">
        <v>100</v>
      </c>
      <c r="L181" s="109"/>
      <c r="M181" s="8">
        <f t="shared" si="36"/>
        <v>-100</v>
      </c>
      <c r="N181" s="9" t="s">
        <v>213</v>
      </c>
    </row>
    <row r="182" spans="1:14" x14ac:dyDescent="0.25">
      <c r="B182" s="11">
        <v>2</v>
      </c>
      <c r="C182" s="87" t="s">
        <v>423</v>
      </c>
      <c r="D182" s="8">
        <v>0</v>
      </c>
      <c r="E182" s="8">
        <v>15.55</v>
      </c>
      <c r="F182" s="8">
        <v>0</v>
      </c>
      <c r="G182" s="8">
        <v>0</v>
      </c>
      <c r="H182" s="8">
        <v>0</v>
      </c>
      <c r="I182" s="8"/>
      <c r="J182" s="8">
        <v>100</v>
      </c>
      <c r="K182" s="68">
        <v>100</v>
      </c>
      <c r="L182" s="109"/>
      <c r="M182" s="8">
        <f t="shared" si="36"/>
        <v>-100</v>
      </c>
    </row>
    <row r="183" spans="1:14" x14ac:dyDescent="0.25">
      <c r="B183" s="11">
        <v>3</v>
      </c>
      <c r="C183" s="7" t="s">
        <v>214</v>
      </c>
      <c r="D183" s="8">
        <v>186.04</v>
      </c>
      <c r="E183" s="8">
        <v>91.12</v>
      </c>
      <c r="F183" s="8">
        <v>44.51</v>
      </c>
      <c r="G183" s="8">
        <v>1719.94</v>
      </c>
      <c r="H183" s="8">
        <v>665.78</v>
      </c>
      <c r="I183" s="8">
        <v>77.319999999999993</v>
      </c>
      <c r="J183" s="8">
        <v>500</v>
      </c>
      <c r="K183" s="68">
        <v>500</v>
      </c>
      <c r="L183" s="68">
        <v>500</v>
      </c>
      <c r="M183" s="8">
        <f t="shared" si="36"/>
        <v>0</v>
      </c>
    </row>
    <row r="184" spans="1:14" x14ac:dyDescent="0.25">
      <c r="B184" s="11">
        <v>4</v>
      </c>
      <c r="C184" s="7" t="s">
        <v>215</v>
      </c>
      <c r="D184" s="8">
        <v>179.81</v>
      </c>
      <c r="E184" s="8">
        <v>693.18</v>
      </c>
      <c r="F184" s="8">
        <v>2557.29</v>
      </c>
      <c r="G184" s="8">
        <v>641.5</v>
      </c>
      <c r="H184" s="8">
        <v>183.65</v>
      </c>
      <c r="I184" s="8">
        <v>0</v>
      </c>
      <c r="J184" s="8">
        <v>500</v>
      </c>
      <c r="K184" s="68">
        <v>500</v>
      </c>
      <c r="L184" s="68">
        <v>500</v>
      </c>
      <c r="M184" s="8">
        <f t="shared" si="36"/>
        <v>0</v>
      </c>
    </row>
    <row r="185" spans="1:14" x14ac:dyDescent="0.25">
      <c r="B185" s="11">
        <v>5</v>
      </c>
      <c r="C185" s="7" t="s">
        <v>216</v>
      </c>
      <c r="D185" s="8">
        <v>73.38</v>
      </c>
      <c r="E185" s="8">
        <v>745.27</v>
      </c>
      <c r="F185" s="8">
        <v>166.05</v>
      </c>
      <c r="G185" s="8">
        <v>0</v>
      </c>
      <c r="H185" s="8">
        <v>0</v>
      </c>
      <c r="I185" s="8">
        <v>69.25</v>
      </c>
      <c r="J185" s="8">
        <v>250</v>
      </c>
      <c r="K185" s="68">
        <v>250</v>
      </c>
      <c r="L185" s="68">
        <v>250</v>
      </c>
      <c r="M185" s="8">
        <f t="shared" si="36"/>
        <v>0</v>
      </c>
    </row>
    <row r="186" spans="1:14" x14ac:dyDescent="0.25">
      <c r="B186" s="11">
        <v>6</v>
      </c>
      <c r="C186" s="7" t="s">
        <v>217</v>
      </c>
      <c r="D186" s="8">
        <v>590.20000000000005</v>
      </c>
      <c r="E186" s="8">
        <v>2597.1799999999998</v>
      </c>
      <c r="F186" s="8">
        <v>841.22</v>
      </c>
      <c r="G186" s="8">
        <v>2415.96</v>
      </c>
      <c r="H186" s="8">
        <v>1444.25</v>
      </c>
      <c r="I186" s="8">
        <v>449.62</v>
      </c>
      <c r="J186" s="8">
        <v>1500</v>
      </c>
      <c r="K186" s="68">
        <v>1500</v>
      </c>
      <c r="L186" s="68">
        <v>1500</v>
      </c>
      <c r="M186" s="8">
        <f t="shared" si="36"/>
        <v>0</v>
      </c>
    </row>
    <row r="187" spans="1:14" x14ac:dyDescent="0.25">
      <c r="B187" s="11">
        <v>7</v>
      </c>
      <c r="C187" s="7" t="s">
        <v>218</v>
      </c>
      <c r="D187" s="8">
        <v>168.33</v>
      </c>
      <c r="E187" s="8">
        <v>1043.1400000000001</v>
      </c>
      <c r="F187" s="8">
        <v>973.65</v>
      </c>
      <c r="G187" s="8">
        <v>0</v>
      </c>
      <c r="H187" s="8">
        <v>89.61</v>
      </c>
      <c r="I187" s="8">
        <v>0</v>
      </c>
      <c r="J187" s="8">
        <v>1000</v>
      </c>
      <c r="K187" s="68">
        <v>1000</v>
      </c>
      <c r="L187" s="68">
        <v>1000</v>
      </c>
      <c r="M187" s="8">
        <f t="shared" si="36"/>
        <v>0</v>
      </c>
    </row>
    <row r="188" spans="1:14" x14ac:dyDescent="0.25">
      <c r="B188" s="11">
        <v>8</v>
      </c>
      <c r="C188" s="7" t="s">
        <v>219</v>
      </c>
      <c r="D188" s="8">
        <v>385.9</v>
      </c>
      <c r="E188" s="8">
        <v>430.6</v>
      </c>
      <c r="F188" s="8">
        <v>82.47</v>
      </c>
      <c r="G188" s="8">
        <v>579.07000000000005</v>
      </c>
      <c r="H188" s="8">
        <v>548.4</v>
      </c>
      <c r="I188" s="8">
        <v>153.27000000000001</v>
      </c>
      <c r="J188" s="8">
        <v>700</v>
      </c>
      <c r="K188" s="68">
        <v>700</v>
      </c>
      <c r="L188" s="68">
        <v>500</v>
      </c>
      <c r="M188" s="8">
        <f t="shared" si="36"/>
        <v>-200</v>
      </c>
    </row>
    <row r="189" spans="1:14" x14ac:dyDescent="0.25">
      <c r="B189" s="11">
        <v>9</v>
      </c>
      <c r="C189" s="7" t="s">
        <v>220</v>
      </c>
      <c r="D189" s="8">
        <v>169.76</v>
      </c>
      <c r="E189" s="8">
        <v>90.7</v>
      </c>
      <c r="F189" s="8">
        <v>0</v>
      </c>
      <c r="G189" s="8">
        <v>0</v>
      </c>
      <c r="H189" s="8">
        <v>24.93</v>
      </c>
      <c r="I189" s="8">
        <v>0</v>
      </c>
      <c r="J189" s="8">
        <v>250</v>
      </c>
      <c r="K189" s="68">
        <v>500</v>
      </c>
      <c r="L189" s="68">
        <v>250</v>
      </c>
      <c r="M189" s="8">
        <f t="shared" si="36"/>
        <v>-250</v>
      </c>
      <c r="N189" s="12"/>
    </row>
    <row r="190" spans="1:14" x14ac:dyDescent="0.25">
      <c r="B190" s="11">
        <v>11</v>
      </c>
      <c r="C190" s="7" t="s">
        <v>221</v>
      </c>
      <c r="D190" s="8">
        <v>0</v>
      </c>
      <c r="E190" s="8">
        <v>32.659999999999997</v>
      </c>
      <c r="F190" s="8">
        <v>0</v>
      </c>
      <c r="G190" s="8">
        <v>0</v>
      </c>
      <c r="H190" s="8">
        <v>0</v>
      </c>
      <c r="I190" s="8">
        <v>0</v>
      </c>
      <c r="J190" s="8">
        <v>100</v>
      </c>
      <c r="K190" s="68">
        <v>100</v>
      </c>
      <c r="L190" s="68">
        <v>100</v>
      </c>
      <c r="M190" s="8">
        <f t="shared" si="36"/>
        <v>0</v>
      </c>
      <c r="N190" s="12"/>
    </row>
    <row r="191" spans="1:14" x14ac:dyDescent="0.25">
      <c r="B191" s="11">
        <v>12</v>
      </c>
      <c r="C191" s="7" t="s">
        <v>222</v>
      </c>
      <c r="D191" s="8">
        <v>30.96</v>
      </c>
      <c r="E191" s="8">
        <v>327.93</v>
      </c>
      <c r="F191" s="8">
        <v>112</v>
      </c>
      <c r="G191" s="8">
        <v>699.25</v>
      </c>
      <c r="H191" s="8">
        <v>44.55</v>
      </c>
      <c r="I191" s="8">
        <v>0</v>
      </c>
      <c r="J191" s="8">
        <v>100</v>
      </c>
      <c r="K191" s="68">
        <v>100</v>
      </c>
      <c r="L191" s="68">
        <v>200</v>
      </c>
      <c r="M191" s="8">
        <f t="shared" si="36"/>
        <v>100</v>
      </c>
      <c r="N191" s="74"/>
    </row>
    <row r="192" spans="1:14" x14ac:dyDescent="0.25">
      <c r="B192" s="11">
        <v>13</v>
      </c>
      <c r="C192" s="7" t="s">
        <v>223</v>
      </c>
      <c r="D192" s="8">
        <v>1130.17</v>
      </c>
      <c r="E192" s="8">
        <v>7</v>
      </c>
      <c r="F192" s="8">
        <v>0</v>
      </c>
      <c r="G192" s="8">
        <v>1321.75</v>
      </c>
      <c r="H192" s="8">
        <v>0</v>
      </c>
      <c r="I192" s="8">
        <v>0</v>
      </c>
      <c r="J192" s="8">
        <v>600</v>
      </c>
      <c r="K192" s="68">
        <v>600</v>
      </c>
      <c r="L192" s="68">
        <v>200</v>
      </c>
      <c r="M192" s="8">
        <f t="shared" si="36"/>
        <v>-400</v>
      </c>
      <c r="N192" s="74"/>
    </row>
    <row r="193" spans="1:14" x14ac:dyDescent="0.25">
      <c r="A193" s="11">
        <v>53240</v>
      </c>
      <c r="B193" s="11">
        <v>342</v>
      </c>
      <c r="C193" s="7" t="s">
        <v>324</v>
      </c>
      <c r="D193" s="8">
        <v>501.32</v>
      </c>
      <c r="E193" s="8"/>
      <c r="F193" s="8">
        <v>139.99</v>
      </c>
      <c r="G193" s="8">
        <v>669.11</v>
      </c>
      <c r="H193" s="8">
        <v>0</v>
      </c>
      <c r="I193" s="8">
        <v>0</v>
      </c>
      <c r="J193" s="8">
        <v>500</v>
      </c>
      <c r="K193" s="68">
        <v>500</v>
      </c>
      <c r="L193" s="68">
        <v>200</v>
      </c>
      <c r="M193" s="8">
        <f t="shared" si="36"/>
        <v>-300</v>
      </c>
      <c r="N193" s="74"/>
    </row>
    <row r="194" spans="1:14" x14ac:dyDescent="0.25">
      <c r="A194" s="11">
        <v>53240</v>
      </c>
      <c r="B194" s="11">
        <v>15</v>
      </c>
      <c r="C194" s="7" t="s">
        <v>378</v>
      </c>
      <c r="D194" s="8"/>
      <c r="E194" s="8"/>
      <c r="F194" s="8"/>
      <c r="G194" s="8">
        <v>34.17</v>
      </c>
      <c r="H194" s="8">
        <v>1405.9</v>
      </c>
      <c r="I194" s="8">
        <v>303.47000000000003</v>
      </c>
      <c r="J194" s="8">
        <v>1500</v>
      </c>
      <c r="K194" s="68">
        <v>1500</v>
      </c>
      <c r="L194" s="68">
        <v>1200</v>
      </c>
      <c r="M194" s="8">
        <f t="shared" si="36"/>
        <v>-300</v>
      </c>
      <c r="N194" s="74"/>
    </row>
    <row r="195" spans="1:14" s="10" customFormat="1" ht="12.75" x14ac:dyDescent="0.2">
      <c r="A195" s="11">
        <v>53270</v>
      </c>
      <c r="B195" s="11">
        <v>355</v>
      </c>
      <c r="C195" s="7" t="s">
        <v>224</v>
      </c>
      <c r="D195" s="8">
        <v>3029.49</v>
      </c>
      <c r="E195" s="8">
        <v>4139.8100000000004</v>
      </c>
      <c r="F195" s="8">
        <v>1613.53</v>
      </c>
      <c r="G195" s="8">
        <v>1637.06</v>
      </c>
      <c r="H195" s="8">
        <v>955.03</v>
      </c>
      <c r="I195" s="8">
        <v>678.75</v>
      </c>
      <c r="J195" s="8">
        <v>2000</v>
      </c>
      <c r="K195" s="68">
        <v>2000</v>
      </c>
      <c r="L195" s="68">
        <v>1500</v>
      </c>
      <c r="M195" s="8">
        <f t="shared" si="36"/>
        <v>-500</v>
      </c>
      <c r="N195" s="9" t="s">
        <v>225</v>
      </c>
    </row>
    <row r="196" spans="1:14" s="10" customFormat="1" ht="12.75" x14ac:dyDescent="0.2">
      <c r="A196" s="11">
        <v>53270</v>
      </c>
      <c r="B196" s="11">
        <v>355</v>
      </c>
      <c r="C196" s="7" t="s">
        <v>226</v>
      </c>
      <c r="D196" s="8">
        <v>6.38</v>
      </c>
      <c r="E196" s="8"/>
      <c r="F196" s="8"/>
      <c r="G196" s="8">
        <v>0</v>
      </c>
      <c r="H196" s="8">
        <v>0</v>
      </c>
      <c r="I196" s="8"/>
      <c r="J196" s="8">
        <v>0</v>
      </c>
      <c r="K196" s="68"/>
      <c r="L196" s="68"/>
      <c r="M196" s="8">
        <f t="shared" si="36"/>
        <v>0</v>
      </c>
      <c r="N196" s="9" t="s">
        <v>227</v>
      </c>
    </row>
    <row r="197" spans="1:14" s="10" customFormat="1" ht="12.75" x14ac:dyDescent="0.2">
      <c r="A197" s="11">
        <v>53271</v>
      </c>
      <c r="B197" s="11">
        <v>308</v>
      </c>
      <c r="C197" s="7" t="s">
        <v>228</v>
      </c>
      <c r="D197" s="8">
        <v>1375.95</v>
      </c>
      <c r="E197" s="8">
        <v>1674.48</v>
      </c>
      <c r="F197" s="8">
        <v>1838.86</v>
      </c>
      <c r="G197" s="8">
        <v>2705.32</v>
      </c>
      <c r="H197" s="8">
        <v>4213.79</v>
      </c>
      <c r="I197" s="8">
        <v>699.18</v>
      </c>
      <c r="J197" s="8">
        <v>7000</v>
      </c>
      <c r="K197" s="68">
        <v>7000</v>
      </c>
      <c r="L197" s="68">
        <v>4000</v>
      </c>
      <c r="M197" s="8">
        <f t="shared" si="36"/>
        <v>-3000</v>
      </c>
      <c r="N197" s="9" t="s">
        <v>229</v>
      </c>
    </row>
    <row r="198" spans="1:14" s="10" customFormat="1" ht="12.75" x14ac:dyDescent="0.2">
      <c r="A198" s="11">
        <v>53271</v>
      </c>
      <c r="B198" s="11">
        <v>351</v>
      </c>
      <c r="C198" s="7" t="s">
        <v>230</v>
      </c>
      <c r="D198" s="8">
        <v>39.64</v>
      </c>
      <c r="E198" s="8">
        <v>47.76</v>
      </c>
      <c r="F198" s="8">
        <v>283.60000000000002</v>
      </c>
      <c r="G198" s="8">
        <v>174.06</v>
      </c>
      <c r="H198" s="8">
        <v>648.01</v>
      </c>
      <c r="I198" s="8">
        <v>0</v>
      </c>
      <c r="J198" s="8">
        <v>450</v>
      </c>
      <c r="K198" s="68">
        <v>1000</v>
      </c>
      <c r="L198" s="68">
        <v>500</v>
      </c>
      <c r="M198" s="8">
        <f t="shared" si="36"/>
        <v>-500</v>
      </c>
      <c r="N198" s="9" t="s">
        <v>231</v>
      </c>
    </row>
    <row r="199" spans="1:14" s="10" customFormat="1" ht="12.75" x14ac:dyDescent="0.2">
      <c r="A199" s="11">
        <v>53300</v>
      </c>
      <c r="B199" s="11">
        <v>350</v>
      </c>
      <c r="C199" s="7" t="s">
        <v>232</v>
      </c>
      <c r="D199" s="8">
        <v>20517.150000000001</v>
      </c>
      <c r="E199" s="8">
        <v>7285.36</v>
      </c>
      <c r="F199" s="8">
        <v>4865.63</v>
      </c>
      <c r="G199" s="8">
        <v>21160</v>
      </c>
      <c r="H199" s="8">
        <v>3654.77</v>
      </c>
      <c r="I199" s="8">
        <v>2115.41</v>
      </c>
      <c r="J199" s="8">
        <v>5000</v>
      </c>
      <c r="K199" s="68">
        <v>5000</v>
      </c>
      <c r="L199" s="68">
        <v>5000</v>
      </c>
      <c r="M199" s="8">
        <f t="shared" si="36"/>
        <v>0</v>
      </c>
      <c r="N199" s="9" t="s">
        <v>233</v>
      </c>
    </row>
    <row r="200" spans="1:14" s="10" customFormat="1" ht="12.75" x14ac:dyDescent="0.2">
      <c r="A200" s="11">
        <v>53300</v>
      </c>
      <c r="B200" s="11">
        <v>370</v>
      </c>
      <c r="C200" s="7" t="s">
        <v>234</v>
      </c>
      <c r="D200" s="8">
        <v>1430.37</v>
      </c>
      <c r="E200" s="8">
        <v>145.88</v>
      </c>
      <c r="F200" s="8">
        <v>426.25</v>
      </c>
      <c r="G200" s="8">
        <v>990.14</v>
      </c>
      <c r="H200" s="8">
        <v>90.6</v>
      </c>
      <c r="I200" s="8">
        <v>3196.1</v>
      </c>
      <c r="J200" s="8">
        <v>1500</v>
      </c>
      <c r="K200" s="68">
        <v>1500</v>
      </c>
      <c r="L200" s="68">
        <v>1500</v>
      </c>
      <c r="M200" s="8">
        <f t="shared" si="36"/>
        <v>0</v>
      </c>
      <c r="N200" s="9" t="s">
        <v>323</v>
      </c>
    </row>
    <row r="201" spans="1:14" s="10" customFormat="1" ht="12.75" x14ac:dyDescent="0.2">
      <c r="A201" s="11">
        <v>53300</v>
      </c>
      <c r="B201" s="11">
        <v>371</v>
      </c>
      <c r="C201" s="7" t="s">
        <v>235</v>
      </c>
      <c r="D201" s="8">
        <v>1974.54</v>
      </c>
      <c r="E201" s="8">
        <v>2741.76</v>
      </c>
      <c r="F201" s="8">
        <v>4535.42</v>
      </c>
      <c r="G201" s="8">
        <v>4378.8100000000004</v>
      </c>
      <c r="H201" s="8">
        <v>2322.6</v>
      </c>
      <c r="I201" s="8">
        <v>2102.71</v>
      </c>
      <c r="J201" s="8">
        <v>5000</v>
      </c>
      <c r="K201" s="68">
        <v>5000</v>
      </c>
      <c r="L201" s="68">
        <v>4000</v>
      </c>
      <c r="M201" s="8">
        <f t="shared" si="36"/>
        <v>-1000</v>
      </c>
      <c r="N201" s="9" t="s">
        <v>436</v>
      </c>
    </row>
    <row r="202" spans="1:14" s="10" customFormat="1" ht="12.75" x14ac:dyDescent="0.2">
      <c r="A202" s="11">
        <v>53300</v>
      </c>
      <c r="B202" s="11">
        <v>380</v>
      </c>
      <c r="C202" s="7" t="s">
        <v>236</v>
      </c>
      <c r="D202" s="8">
        <v>1818.82</v>
      </c>
      <c r="E202" s="8">
        <v>1894.53</v>
      </c>
      <c r="F202" s="8">
        <v>389.59</v>
      </c>
      <c r="G202" s="8">
        <v>0</v>
      </c>
      <c r="H202" s="8">
        <v>853.62</v>
      </c>
      <c r="I202" s="8">
        <v>0</v>
      </c>
      <c r="J202" s="8">
        <v>2000</v>
      </c>
      <c r="K202" s="68">
        <v>2000</v>
      </c>
      <c r="L202" s="68">
        <v>2000</v>
      </c>
      <c r="M202" s="8">
        <f t="shared" si="36"/>
        <v>0</v>
      </c>
      <c r="N202" s="9" t="s">
        <v>322</v>
      </c>
    </row>
    <row r="203" spans="1:14" s="10" customFormat="1" ht="12.75" x14ac:dyDescent="0.2">
      <c r="A203" s="11">
        <v>53300</v>
      </c>
      <c r="B203" s="11">
        <v>390</v>
      </c>
      <c r="C203" s="7" t="s">
        <v>237</v>
      </c>
      <c r="D203" s="8">
        <v>0</v>
      </c>
      <c r="E203" s="8"/>
      <c r="F203" s="8">
        <v>500.63</v>
      </c>
      <c r="G203" s="8">
        <v>79.989999999999995</v>
      </c>
      <c r="H203" s="8">
        <v>0</v>
      </c>
      <c r="I203" s="8">
        <v>0</v>
      </c>
      <c r="J203" s="8">
        <v>200</v>
      </c>
      <c r="K203" s="68">
        <v>200</v>
      </c>
      <c r="L203" s="68">
        <v>0</v>
      </c>
      <c r="M203" s="8">
        <f t="shared" si="36"/>
        <v>-200</v>
      </c>
      <c r="N203" s="9" t="s">
        <v>238</v>
      </c>
    </row>
    <row r="204" spans="1:14" s="10" customFormat="1" ht="12.75" x14ac:dyDescent="0.2">
      <c r="A204" s="11">
        <v>53300</v>
      </c>
      <c r="B204" s="11">
        <v>391</v>
      </c>
      <c r="C204" s="7" t="s">
        <v>239</v>
      </c>
      <c r="D204" s="8">
        <v>0</v>
      </c>
      <c r="E204" s="8"/>
      <c r="F204" s="8"/>
      <c r="G204" s="8">
        <v>10193.530000000001</v>
      </c>
      <c r="H204" s="8">
        <v>7850</v>
      </c>
      <c r="I204" s="8">
        <v>0</v>
      </c>
      <c r="J204" s="8">
        <v>4500</v>
      </c>
      <c r="K204" s="68">
        <v>4500</v>
      </c>
      <c r="L204" s="68">
        <v>4500</v>
      </c>
      <c r="M204" s="8">
        <f t="shared" si="36"/>
        <v>0</v>
      </c>
      <c r="N204" s="9" t="s">
        <v>392</v>
      </c>
    </row>
    <row r="205" spans="1:14" s="10" customFormat="1" ht="12.75" x14ac:dyDescent="0.2">
      <c r="A205" s="11">
        <v>53400</v>
      </c>
      <c r="B205" s="11">
        <v>293</v>
      </c>
      <c r="C205" s="7" t="s">
        <v>240</v>
      </c>
      <c r="D205" s="8">
        <v>0</v>
      </c>
      <c r="E205" s="8"/>
      <c r="F205" s="8"/>
      <c r="G205" s="8"/>
      <c r="H205" s="8">
        <v>0</v>
      </c>
      <c r="I205" s="8">
        <v>0</v>
      </c>
      <c r="J205" s="8">
        <v>250</v>
      </c>
      <c r="K205" s="68">
        <v>250</v>
      </c>
      <c r="L205" s="68">
        <v>0</v>
      </c>
      <c r="M205" s="8">
        <f t="shared" si="36"/>
        <v>-250</v>
      </c>
      <c r="N205" s="9" t="s">
        <v>241</v>
      </c>
    </row>
    <row r="206" spans="1:14" s="10" customFormat="1" ht="12.75" x14ac:dyDescent="0.2">
      <c r="A206" s="11">
        <v>53420</v>
      </c>
      <c r="B206" s="11">
        <v>390</v>
      </c>
      <c r="C206" s="7" t="s">
        <v>242</v>
      </c>
      <c r="D206" s="8">
        <v>19095.22</v>
      </c>
      <c r="E206" s="8">
        <v>19577.34</v>
      </c>
      <c r="F206" s="8">
        <v>21962.37</v>
      </c>
      <c r="G206" s="8">
        <v>21806.91</v>
      </c>
      <c r="H206" s="8">
        <v>20972.19</v>
      </c>
      <c r="I206" s="8">
        <v>15773.07</v>
      </c>
      <c r="J206" s="8">
        <v>22000</v>
      </c>
      <c r="K206" s="68">
        <v>22000</v>
      </c>
      <c r="L206" s="68">
        <v>22000</v>
      </c>
      <c r="M206" s="8">
        <f t="shared" si="36"/>
        <v>0</v>
      </c>
      <c r="N206" s="9" t="s">
        <v>393</v>
      </c>
    </row>
    <row r="207" spans="1:14" s="10" customFormat="1" ht="12.75" x14ac:dyDescent="0.2">
      <c r="A207" s="11">
        <v>53430</v>
      </c>
      <c r="B207" s="11">
        <v>390</v>
      </c>
      <c r="C207" s="7" t="s">
        <v>243</v>
      </c>
      <c r="D207" s="8">
        <v>0</v>
      </c>
      <c r="E207" s="8">
        <v>2880</v>
      </c>
      <c r="F207" s="8">
        <v>5032.5</v>
      </c>
      <c r="G207" s="8">
        <v>1358.82</v>
      </c>
      <c r="H207" s="8">
        <v>0</v>
      </c>
      <c r="I207" s="8">
        <v>0</v>
      </c>
      <c r="J207" s="8">
        <v>2500</v>
      </c>
      <c r="K207" s="68">
        <v>2500</v>
      </c>
      <c r="L207" s="68">
        <v>0</v>
      </c>
      <c r="M207" s="8">
        <f t="shared" si="36"/>
        <v>-2500</v>
      </c>
      <c r="N207" s="9" t="s">
        <v>244</v>
      </c>
    </row>
    <row r="208" spans="1:14" s="10" customFormat="1" ht="12.75" x14ac:dyDescent="0.2">
      <c r="A208" s="11">
        <v>53440</v>
      </c>
      <c r="B208" s="11">
        <v>390</v>
      </c>
      <c r="C208" s="7" t="s">
        <v>245</v>
      </c>
      <c r="D208" s="8">
        <v>12520.84</v>
      </c>
      <c r="E208" s="8"/>
      <c r="F208" s="8">
        <v>0</v>
      </c>
      <c r="G208" s="8">
        <v>1970</v>
      </c>
      <c r="H208" s="8">
        <v>0</v>
      </c>
      <c r="I208" s="8">
        <v>0</v>
      </c>
      <c r="J208" s="8">
        <v>0</v>
      </c>
      <c r="K208" s="68">
        <v>2500</v>
      </c>
      <c r="L208" s="68">
        <v>2500</v>
      </c>
      <c r="M208" s="8">
        <f t="shared" si="36"/>
        <v>0</v>
      </c>
      <c r="N208" s="9" t="s">
        <v>246</v>
      </c>
    </row>
    <row r="209" spans="1:14" s="10" customFormat="1" ht="12.75" x14ac:dyDescent="0.2">
      <c r="A209" s="11">
        <v>53445</v>
      </c>
      <c r="B209" s="11">
        <v>390</v>
      </c>
      <c r="C209" s="7" t="s">
        <v>247</v>
      </c>
      <c r="D209" s="8"/>
      <c r="E209" s="8"/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68">
        <v>0</v>
      </c>
      <c r="L209" s="68">
        <v>0</v>
      </c>
      <c r="M209" s="8">
        <f t="shared" si="36"/>
        <v>0</v>
      </c>
      <c r="N209" s="9" t="s">
        <v>248</v>
      </c>
    </row>
    <row r="210" spans="1:14" s="10" customFormat="1" ht="12.75" x14ac:dyDescent="0.2">
      <c r="A210" s="11">
        <v>53650</v>
      </c>
      <c r="B210" s="11">
        <v>360</v>
      </c>
      <c r="C210" s="7" t="s">
        <v>249</v>
      </c>
      <c r="D210" s="8">
        <v>17</v>
      </c>
      <c r="E210" s="8"/>
      <c r="F210" s="8">
        <v>0</v>
      </c>
      <c r="G210" s="8">
        <v>0</v>
      </c>
      <c r="H210" s="8"/>
      <c r="I210" s="8"/>
      <c r="J210" s="8"/>
      <c r="K210" s="68">
        <v>0</v>
      </c>
      <c r="L210" s="68">
        <v>0</v>
      </c>
      <c r="M210" s="8">
        <f t="shared" si="36"/>
        <v>0</v>
      </c>
      <c r="N210" s="9" t="s">
        <v>396</v>
      </c>
    </row>
    <row r="211" spans="1:14" s="10" customFormat="1" ht="12.75" x14ac:dyDescent="0.2">
      <c r="A211" s="11"/>
      <c r="B211" s="11"/>
      <c r="C211" s="71" t="s">
        <v>191</v>
      </c>
      <c r="D211" s="72">
        <f>SUM(D171:D210)</f>
        <v>130635.43000000001</v>
      </c>
      <c r="E211" s="72">
        <f>SUM(E171:E210)</f>
        <v>121675.54999999997</v>
      </c>
      <c r="F211" s="72">
        <f>SUM(F171:F210)</f>
        <v>133016.82</v>
      </c>
      <c r="G211" s="72">
        <f>SUM(G171:G210)</f>
        <v>167004.42000000004</v>
      </c>
      <c r="H211" s="72">
        <f>SUM(H171:H209)</f>
        <v>166687.99999999994</v>
      </c>
      <c r="I211" s="72">
        <f>SUM(I171:I210)</f>
        <v>110645.66</v>
      </c>
      <c r="J211" s="72">
        <f>SUM(J171:J210)</f>
        <v>187960</v>
      </c>
      <c r="K211" s="98">
        <f>SUM(K171:K210)</f>
        <v>191060</v>
      </c>
      <c r="L211" s="72">
        <f>SUM(L171:L210)</f>
        <v>142357</v>
      </c>
      <c r="M211" s="8"/>
      <c r="N211" s="73">
        <f>SUM(M171:M210)</f>
        <v>-48703</v>
      </c>
    </row>
    <row r="212" spans="1:14" s="10" customFormat="1" ht="12.75" x14ac:dyDescent="0.2">
      <c r="A212" s="33" t="s">
        <v>250</v>
      </c>
      <c r="B212" s="33"/>
      <c r="C212" s="7"/>
      <c r="D212" s="8"/>
      <c r="E212" s="8"/>
      <c r="F212" s="8"/>
      <c r="G212" s="8"/>
      <c r="H212" s="8"/>
      <c r="I212" s="8"/>
      <c r="J212" s="8"/>
      <c r="K212" s="68"/>
      <c r="L212" s="8"/>
      <c r="M212" s="8"/>
      <c r="N212" s="9"/>
    </row>
    <row r="213" spans="1:14" x14ac:dyDescent="0.25">
      <c r="A213" s="11">
        <v>53620</v>
      </c>
      <c r="B213" s="11">
        <v>290</v>
      </c>
      <c r="C213" s="7" t="s">
        <v>251</v>
      </c>
      <c r="D213" s="8">
        <v>3417.98</v>
      </c>
      <c r="E213" s="8">
        <v>5222.13</v>
      </c>
      <c r="F213" s="8">
        <v>5193.1099999999997</v>
      </c>
      <c r="G213" s="8">
        <v>5206.3999999999996</v>
      </c>
      <c r="H213" s="8">
        <v>5949.64</v>
      </c>
      <c r="I213" s="8">
        <v>3989.06</v>
      </c>
      <c r="J213" s="8">
        <v>5900</v>
      </c>
      <c r="K213" s="68">
        <v>5500</v>
      </c>
      <c r="L213" s="68">
        <v>5500</v>
      </c>
      <c r="M213" s="8">
        <f t="shared" ref="M213:M216" si="37">+L213-K213</f>
        <v>0</v>
      </c>
      <c r="N213" s="9" t="s">
        <v>437</v>
      </c>
    </row>
    <row r="214" spans="1:14" x14ac:dyDescent="0.25">
      <c r="A214" s="11">
        <v>53620</v>
      </c>
      <c r="B214" s="11">
        <v>390</v>
      </c>
      <c r="C214" s="7" t="s">
        <v>252</v>
      </c>
      <c r="D214" s="8">
        <v>2483.36</v>
      </c>
      <c r="E214" s="8">
        <v>7389</v>
      </c>
      <c r="F214" s="8">
        <v>0</v>
      </c>
      <c r="G214" s="8">
        <v>3611</v>
      </c>
      <c r="H214" s="8">
        <v>0</v>
      </c>
      <c r="I214" s="8">
        <v>3818</v>
      </c>
      <c r="J214" s="8">
        <v>3818</v>
      </c>
      <c r="K214" s="68">
        <v>2500</v>
      </c>
      <c r="L214" s="68">
        <v>2500</v>
      </c>
      <c r="M214" s="8">
        <f t="shared" si="37"/>
        <v>0</v>
      </c>
      <c r="N214" s="9" t="s">
        <v>364</v>
      </c>
    </row>
    <row r="215" spans="1:14" x14ac:dyDescent="0.25">
      <c r="A215" s="11">
        <v>53630</v>
      </c>
      <c r="B215" s="11">
        <v>390</v>
      </c>
      <c r="C215" s="7" t="s">
        <v>253</v>
      </c>
      <c r="D215" s="8">
        <v>3479.2</v>
      </c>
      <c r="E215" s="8">
        <v>3368</v>
      </c>
      <c r="F215" s="8">
        <v>4070.5</v>
      </c>
      <c r="G215" s="8">
        <v>2480.5</v>
      </c>
      <c r="H215" s="8">
        <v>5631.62</v>
      </c>
      <c r="I215" s="8">
        <v>3215</v>
      </c>
      <c r="J215" s="8">
        <v>3215</v>
      </c>
      <c r="K215" s="68">
        <v>3000</v>
      </c>
      <c r="L215" s="68">
        <v>6000</v>
      </c>
      <c r="M215" s="8">
        <f t="shared" si="37"/>
        <v>3000</v>
      </c>
      <c r="N215" s="9" t="s">
        <v>254</v>
      </c>
    </row>
    <row r="216" spans="1:14" x14ac:dyDescent="0.25">
      <c r="A216" s="11">
        <v>53640</v>
      </c>
      <c r="B216" s="34" t="s">
        <v>107</v>
      </c>
      <c r="C216" s="7" t="s">
        <v>255</v>
      </c>
      <c r="D216" s="8">
        <v>807.99</v>
      </c>
      <c r="E216" s="8">
        <v>849</v>
      </c>
      <c r="F216" s="8">
        <v>1218.75</v>
      </c>
      <c r="G216" s="8">
        <v>600</v>
      </c>
      <c r="H216" s="8">
        <v>690</v>
      </c>
      <c r="I216" s="8">
        <v>616</v>
      </c>
      <c r="J216" s="8">
        <v>1200</v>
      </c>
      <c r="K216" s="68">
        <v>1200</v>
      </c>
      <c r="L216" s="68">
        <v>1000</v>
      </c>
      <c r="M216" s="8">
        <f t="shared" si="37"/>
        <v>-200</v>
      </c>
      <c r="N216" s="9" t="s">
        <v>256</v>
      </c>
    </row>
    <row r="217" spans="1:14" x14ac:dyDescent="0.25">
      <c r="C217" s="71" t="s">
        <v>191</v>
      </c>
      <c r="D217" s="72">
        <f t="shared" ref="D217:F217" si="38">SUM(D213:D216)</f>
        <v>10188.530000000001</v>
      </c>
      <c r="E217" s="72">
        <f t="shared" si="38"/>
        <v>16828.13</v>
      </c>
      <c r="F217" s="72">
        <f t="shared" si="38"/>
        <v>10482.36</v>
      </c>
      <c r="G217" s="72">
        <f t="shared" ref="G217:L217" si="39">SUM(G213:G216)</f>
        <v>11897.9</v>
      </c>
      <c r="H217" s="72">
        <f t="shared" si="39"/>
        <v>12271.26</v>
      </c>
      <c r="I217" s="72">
        <f t="shared" si="39"/>
        <v>11638.06</v>
      </c>
      <c r="J217" s="72">
        <f t="shared" si="39"/>
        <v>14133</v>
      </c>
      <c r="K217" s="98">
        <f t="shared" si="39"/>
        <v>12200</v>
      </c>
      <c r="L217" s="72">
        <f t="shared" si="39"/>
        <v>15000</v>
      </c>
      <c r="M217" s="8"/>
      <c r="N217" s="73">
        <f>+L217-K217</f>
        <v>2800</v>
      </c>
    </row>
    <row r="218" spans="1:14" x14ac:dyDescent="0.25">
      <c r="A218" s="33" t="s">
        <v>257</v>
      </c>
      <c r="B218" s="33"/>
      <c r="D218" s="8"/>
      <c r="E218" s="8"/>
      <c r="F218" s="8"/>
      <c r="G218" s="8"/>
      <c r="H218" s="8"/>
      <c r="I218" s="8"/>
      <c r="J218" s="8"/>
      <c r="K218" s="68"/>
      <c r="L218" s="8"/>
      <c r="M218" s="8"/>
      <c r="N218" s="9" t="s">
        <v>371</v>
      </c>
    </row>
    <row r="219" spans="1:14" x14ac:dyDescent="0.25">
      <c r="A219" s="11">
        <v>53635</v>
      </c>
      <c r="B219" s="11">
        <v>110</v>
      </c>
      <c r="C219" s="7" t="s">
        <v>258</v>
      </c>
      <c r="D219" s="8">
        <v>12299.51</v>
      </c>
      <c r="E219" s="8">
        <v>11827.61</v>
      </c>
      <c r="F219" s="8">
        <v>13251.99</v>
      </c>
      <c r="G219" s="8">
        <v>12898.79</v>
      </c>
      <c r="H219" s="8">
        <v>13881.62</v>
      </c>
      <c r="I219" s="8">
        <v>9059.6299999999992</v>
      </c>
      <c r="J219" s="8">
        <v>14100</v>
      </c>
      <c r="K219" s="68">
        <v>14400</v>
      </c>
      <c r="L219" s="68">
        <v>15100</v>
      </c>
      <c r="M219" s="8">
        <f t="shared" ref="M219:M228" si="40">+L219-K219</f>
        <v>700</v>
      </c>
      <c r="N219" s="9" t="s">
        <v>259</v>
      </c>
    </row>
    <row r="220" spans="1:14" x14ac:dyDescent="0.25">
      <c r="A220" s="11">
        <v>53635</v>
      </c>
      <c r="B220" s="11">
        <v>130</v>
      </c>
      <c r="C220" s="7" t="s">
        <v>260</v>
      </c>
      <c r="D220" s="8">
        <v>959.01</v>
      </c>
      <c r="E220" s="8">
        <v>896</v>
      </c>
      <c r="F220" s="8">
        <v>998.6</v>
      </c>
      <c r="G220" s="8">
        <v>987.83</v>
      </c>
      <c r="H220" s="8">
        <v>1060.04</v>
      </c>
      <c r="I220" s="8">
        <v>701.78</v>
      </c>
      <c r="J220" s="8">
        <v>1075</v>
      </c>
      <c r="K220" s="68">
        <v>1100</v>
      </c>
      <c r="L220" s="68">
        <v>1150</v>
      </c>
      <c r="M220" s="8">
        <f t="shared" si="40"/>
        <v>50</v>
      </c>
      <c r="N220" s="9" t="s">
        <v>101</v>
      </c>
    </row>
    <row r="221" spans="1:14" x14ac:dyDescent="0.25">
      <c r="A221" s="11">
        <v>53640</v>
      </c>
      <c r="B221" s="11">
        <v>200</v>
      </c>
      <c r="C221" s="7" t="s">
        <v>261</v>
      </c>
      <c r="D221" s="8">
        <v>464.96</v>
      </c>
      <c r="E221" s="8">
        <v>623.30999999999995</v>
      </c>
      <c r="F221" s="8">
        <v>615.32000000000005</v>
      </c>
      <c r="G221" s="8">
        <v>591.53</v>
      </c>
      <c r="H221" s="8">
        <v>568.5</v>
      </c>
      <c r="I221" s="8">
        <v>444.24</v>
      </c>
      <c r="J221" s="8">
        <v>625</v>
      </c>
      <c r="K221" s="68">
        <v>600</v>
      </c>
      <c r="L221" s="8">
        <v>500</v>
      </c>
      <c r="M221" s="8">
        <f t="shared" si="40"/>
        <v>-100</v>
      </c>
      <c r="N221" s="9" t="s">
        <v>398</v>
      </c>
    </row>
    <row r="222" spans="1:14" x14ac:dyDescent="0.25">
      <c r="A222" s="11">
        <v>53640</v>
      </c>
      <c r="B222" s="11">
        <v>210</v>
      </c>
      <c r="C222" s="7" t="s">
        <v>262</v>
      </c>
      <c r="D222" s="8">
        <v>1156.7</v>
      </c>
      <c r="E222" s="8">
        <v>1178.1099999999999</v>
      </c>
      <c r="F222" s="8">
        <v>1136.8599999999999</v>
      </c>
      <c r="G222" s="8">
        <v>1289.26</v>
      </c>
      <c r="H222" s="8">
        <v>1196.94</v>
      </c>
      <c r="I222" s="8">
        <v>516.57000000000005</v>
      </c>
      <c r="J222" s="8">
        <v>1200</v>
      </c>
      <c r="K222" s="68">
        <v>1200</v>
      </c>
      <c r="L222" s="8">
        <v>1200</v>
      </c>
      <c r="M222" s="8">
        <f t="shared" si="40"/>
        <v>0</v>
      </c>
      <c r="N222" s="9" t="s">
        <v>263</v>
      </c>
    </row>
    <row r="223" spans="1:14" x14ac:dyDescent="0.25">
      <c r="A223" s="11">
        <v>53635</v>
      </c>
      <c r="B223" s="11">
        <v>307</v>
      </c>
      <c r="C223" s="7" t="s">
        <v>264</v>
      </c>
      <c r="D223" s="8">
        <v>90.36</v>
      </c>
      <c r="E223" s="8">
        <v>95.45</v>
      </c>
      <c r="F223" s="8">
        <v>97</v>
      </c>
      <c r="G223" s="8">
        <v>101.28</v>
      </c>
      <c r="H223" s="8">
        <v>134.24</v>
      </c>
      <c r="I223" s="8">
        <v>111.28</v>
      </c>
      <c r="J223" s="8">
        <v>135</v>
      </c>
      <c r="K223" s="68">
        <v>135</v>
      </c>
      <c r="L223" s="8">
        <v>150</v>
      </c>
      <c r="M223" s="8">
        <f t="shared" si="40"/>
        <v>15</v>
      </c>
      <c r="N223" s="9" t="s">
        <v>417</v>
      </c>
    </row>
    <row r="224" spans="1:14" x14ac:dyDescent="0.25">
      <c r="A224" s="11">
        <v>53635</v>
      </c>
      <c r="B224" s="11">
        <v>310</v>
      </c>
      <c r="C224" s="7" t="s">
        <v>265</v>
      </c>
      <c r="D224" s="8">
        <v>2394</v>
      </c>
      <c r="E224" s="8"/>
      <c r="F224" s="8">
        <v>100</v>
      </c>
      <c r="G224" s="8">
        <v>0</v>
      </c>
      <c r="H224" s="8">
        <v>0</v>
      </c>
      <c r="I224" s="8">
        <v>0</v>
      </c>
      <c r="J224" s="8">
        <v>2400</v>
      </c>
      <c r="K224" s="68">
        <v>1000</v>
      </c>
      <c r="L224" s="8">
        <v>1000</v>
      </c>
      <c r="M224" s="8">
        <f t="shared" si="40"/>
        <v>0</v>
      </c>
      <c r="N224" s="9" t="s">
        <v>418</v>
      </c>
    </row>
    <row r="225" spans="1:14" x14ac:dyDescent="0.25">
      <c r="A225" s="11">
        <v>53635</v>
      </c>
      <c r="B225" s="11">
        <v>311</v>
      </c>
      <c r="C225" s="7" t="s">
        <v>266</v>
      </c>
      <c r="D225" s="8">
        <v>0</v>
      </c>
      <c r="E225" s="8"/>
      <c r="F225" s="8">
        <v>0</v>
      </c>
      <c r="G225" s="8">
        <v>0</v>
      </c>
      <c r="H225" s="8">
        <v>0</v>
      </c>
      <c r="I225" s="8">
        <v>0</v>
      </c>
      <c r="J225" s="8">
        <v>500</v>
      </c>
      <c r="K225" s="68">
        <v>250</v>
      </c>
      <c r="L225" s="8">
        <v>250</v>
      </c>
      <c r="M225" s="8">
        <f t="shared" si="40"/>
        <v>0</v>
      </c>
      <c r="N225" s="9" t="s">
        <v>321</v>
      </c>
    </row>
    <row r="226" spans="1:14" x14ac:dyDescent="0.25">
      <c r="A226" s="11">
        <v>53635</v>
      </c>
      <c r="B226" s="11">
        <v>312</v>
      </c>
      <c r="C226" s="7" t="s">
        <v>267</v>
      </c>
      <c r="D226" s="8">
        <v>1174.21</v>
      </c>
      <c r="E226" s="8">
        <v>1195.96</v>
      </c>
      <c r="F226" s="8">
        <v>1501.86</v>
      </c>
      <c r="G226" s="8">
        <v>796.52</v>
      </c>
      <c r="H226" s="8">
        <v>1668.45</v>
      </c>
      <c r="I226" s="8">
        <v>86.84</v>
      </c>
      <c r="J226" s="8">
        <v>1200</v>
      </c>
      <c r="K226" s="68">
        <v>1200</v>
      </c>
      <c r="L226" s="8">
        <v>1200</v>
      </c>
      <c r="M226" s="8">
        <f t="shared" si="40"/>
        <v>0</v>
      </c>
      <c r="N226" s="9" t="s">
        <v>268</v>
      </c>
    </row>
    <row r="227" spans="1:14" x14ac:dyDescent="0.25">
      <c r="A227" s="11">
        <v>53635</v>
      </c>
      <c r="B227" s="11">
        <v>361</v>
      </c>
      <c r="C227" s="7" t="s">
        <v>269</v>
      </c>
      <c r="D227" s="8">
        <v>95.25</v>
      </c>
      <c r="E227" s="8">
        <v>4.25</v>
      </c>
      <c r="F227" s="8">
        <v>4.75</v>
      </c>
      <c r="G227" s="8">
        <v>232.89</v>
      </c>
      <c r="H227" s="8">
        <v>5.5</v>
      </c>
      <c r="I227" s="8">
        <v>75</v>
      </c>
      <c r="J227" s="8">
        <v>50</v>
      </c>
      <c r="K227" s="68">
        <v>50</v>
      </c>
      <c r="L227" s="8">
        <v>50</v>
      </c>
      <c r="M227" s="8">
        <f t="shared" si="40"/>
        <v>0</v>
      </c>
      <c r="N227" s="9" t="s">
        <v>270</v>
      </c>
    </row>
    <row r="228" spans="1:14" x14ac:dyDescent="0.25">
      <c r="A228" s="11">
        <v>53635</v>
      </c>
      <c r="B228" s="11">
        <v>390</v>
      </c>
      <c r="C228" s="75" t="s">
        <v>271</v>
      </c>
      <c r="D228" s="13">
        <v>15</v>
      </c>
      <c r="E228" s="13">
        <v>66.75</v>
      </c>
      <c r="F228" s="13">
        <v>348.42</v>
      </c>
      <c r="G228" s="13">
        <v>48.72</v>
      </c>
      <c r="H228" s="13">
        <v>0</v>
      </c>
      <c r="I228" s="13">
        <v>0</v>
      </c>
      <c r="J228" s="13">
        <v>150</v>
      </c>
      <c r="K228" s="86">
        <v>50</v>
      </c>
      <c r="L228" s="13">
        <v>150</v>
      </c>
      <c r="M228" s="8">
        <f t="shared" si="40"/>
        <v>100</v>
      </c>
      <c r="N228" s="9" t="s">
        <v>320</v>
      </c>
    </row>
    <row r="229" spans="1:14" ht="15.75" thickBot="1" x14ac:dyDescent="0.3">
      <c r="C229" s="71" t="s">
        <v>191</v>
      </c>
      <c r="D229" s="76">
        <f t="shared" ref="D229:F229" si="41">SUM(D219:D228)</f>
        <v>18649</v>
      </c>
      <c r="E229" s="76">
        <f t="shared" si="41"/>
        <v>15887.440000000002</v>
      </c>
      <c r="F229" s="76">
        <f t="shared" si="41"/>
        <v>18054.8</v>
      </c>
      <c r="G229" s="76">
        <f t="shared" ref="G229:L229" si="42">SUM(G219:G228)</f>
        <v>16946.820000000003</v>
      </c>
      <c r="H229" s="76">
        <f t="shared" si="42"/>
        <v>18515.29</v>
      </c>
      <c r="I229" s="76">
        <f t="shared" si="42"/>
        <v>10995.34</v>
      </c>
      <c r="J229" s="76">
        <f t="shared" si="42"/>
        <v>21435</v>
      </c>
      <c r="K229" s="99">
        <f t="shared" si="42"/>
        <v>19985</v>
      </c>
      <c r="L229" s="99">
        <f t="shared" si="42"/>
        <v>20750</v>
      </c>
      <c r="M229" s="8"/>
      <c r="N229" s="73">
        <f>SUM(M219:M228)</f>
        <v>765</v>
      </c>
    </row>
    <row r="230" spans="1:14" x14ac:dyDescent="0.25">
      <c r="A230" s="15" t="s">
        <v>272</v>
      </c>
      <c r="B230" s="15"/>
      <c r="C230" s="50" t="s">
        <v>273</v>
      </c>
      <c r="D230" s="114">
        <f t="shared" ref="D230" si="43">+D211+D217+D229</f>
        <v>159472.96000000002</v>
      </c>
      <c r="E230" s="114">
        <f t="shared" ref="E230:F230" si="44">+E211+E217+E229</f>
        <v>154391.11999999997</v>
      </c>
      <c r="F230" s="114">
        <f t="shared" si="44"/>
        <v>161553.97999999998</v>
      </c>
      <c r="G230" s="114">
        <f t="shared" ref="G230:L230" si="45">+G211+G217+G229</f>
        <v>195849.14000000004</v>
      </c>
      <c r="H230" s="114">
        <f t="shared" si="45"/>
        <v>197474.54999999996</v>
      </c>
      <c r="I230" s="114">
        <f t="shared" si="45"/>
        <v>133279.06</v>
      </c>
      <c r="J230" s="114">
        <f t="shared" si="45"/>
        <v>223528</v>
      </c>
      <c r="K230" s="115">
        <f t="shared" si="45"/>
        <v>223245</v>
      </c>
      <c r="L230" s="114">
        <f t="shared" si="45"/>
        <v>178107</v>
      </c>
      <c r="M230" s="8"/>
      <c r="N230" s="67">
        <f>SUM(M171:M228)</f>
        <v>-45138</v>
      </c>
    </row>
    <row r="231" spans="1:14" ht="15.75" thickBot="1" x14ac:dyDescent="0.3">
      <c r="A231" s="17" t="s">
        <v>274</v>
      </c>
      <c r="B231" s="17"/>
      <c r="D231" s="8"/>
      <c r="E231" s="8"/>
      <c r="F231" s="8"/>
      <c r="G231" s="8"/>
      <c r="H231" s="8"/>
      <c r="I231" s="8"/>
      <c r="J231" s="8"/>
      <c r="K231" s="68"/>
      <c r="L231" s="8"/>
      <c r="M231" s="8"/>
    </row>
    <row r="232" spans="1:14" ht="15.75" thickBot="1" x14ac:dyDescent="0.3">
      <c r="A232" s="11">
        <v>55110</v>
      </c>
      <c r="B232" s="11">
        <v>299</v>
      </c>
      <c r="C232" s="7" t="s">
        <v>275</v>
      </c>
      <c r="D232" s="8">
        <v>25000</v>
      </c>
      <c r="E232" s="13">
        <v>25000</v>
      </c>
      <c r="F232" s="13">
        <v>25000</v>
      </c>
      <c r="G232" s="13">
        <v>25500</v>
      </c>
      <c r="H232" s="8">
        <v>26000</v>
      </c>
      <c r="I232" s="13">
        <v>26500</v>
      </c>
      <c r="J232" s="8">
        <v>26500</v>
      </c>
      <c r="K232" s="105">
        <v>26500</v>
      </c>
      <c r="L232" s="86">
        <v>27000</v>
      </c>
      <c r="M232" s="8">
        <f t="shared" ref="M232:M235" si="46">+L232-K232</f>
        <v>500</v>
      </c>
      <c r="N232" s="9" t="s">
        <v>357</v>
      </c>
    </row>
    <row r="233" spans="1:14" x14ac:dyDescent="0.25">
      <c r="A233" s="11">
        <v>55120</v>
      </c>
      <c r="B233" s="34" t="s">
        <v>107</v>
      </c>
      <c r="C233" s="7" t="s">
        <v>289</v>
      </c>
      <c r="D233" s="8">
        <v>387.41</v>
      </c>
      <c r="E233" s="8">
        <v>1435.69</v>
      </c>
      <c r="F233" s="8">
        <v>1433.54</v>
      </c>
      <c r="G233" s="8">
        <v>1090.07</v>
      </c>
      <c r="H233" s="8">
        <v>5648.99</v>
      </c>
      <c r="I233" s="8">
        <v>1780.06</v>
      </c>
      <c r="J233" s="8">
        <v>1500</v>
      </c>
      <c r="K233" s="68">
        <v>3000</v>
      </c>
      <c r="L233" s="8">
        <v>3000</v>
      </c>
      <c r="M233" s="8">
        <f t="shared" si="46"/>
        <v>0</v>
      </c>
      <c r="N233" s="9" t="s">
        <v>419</v>
      </c>
    </row>
    <row r="234" spans="1:14" x14ac:dyDescent="0.25">
      <c r="A234" s="11">
        <v>55200</v>
      </c>
      <c r="B234" s="11">
        <v>396</v>
      </c>
      <c r="C234" s="7" t="s">
        <v>280</v>
      </c>
      <c r="D234" s="8">
        <v>110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/>
      <c r="K234" s="68"/>
      <c r="L234" s="8"/>
      <c r="M234" s="8">
        <f t="shared" si="46"/>
        <v>0</v>
      </c>
      <c r="N234" s="9" t="s">
        <v>281</v>
      </c>
    </row>
    <row r="235" spans="1:14" x14ac:dyDescent="0.25">
      <c r="A235" s="11">
        <v>55340</v>
      </c>
      <c r="B235" s="11">
        <v>0</v>
      </c>
      <c r="C235" s="7" t="s">
        <v>319</v>
      </c>
      <c r="D235" s="8"/>
      <c r="E235" s="8">
        <v>250</v>
      </c>
      <c r="F235" s="8">
        <v>309.87</v>
      </c>
      <c r="G235" s="8">
        <v>6768.99</v>
      </c>
      <c r="H235" s="8">
        <v>0</v>
      </c>
      <c r="I235" s="8">
        <v>0</v>
      </c>
      <c r="J235" s="8"/>
      <c r="K235" s="68"/>
      <c r="L235" s="8"/>
      <c r="M235" s="8">
        <f t="shared" si="46"/>
        <v>0</v>
      </c>
      <c r="N235" s="9" t="s">
        <v>366</v>
      </c>
    </row>
    <row r="236" spans="1:14" x14ac:dyDescent="0.25">
      <c r="A236" s="64" t="s">
        <v>282</v>
      </c>
      <c r="B236" s="64"/>
      <c r="C236" s="65" t="s">
        <v>283</v>
      </c>
      <c r="D236" s="66">
        <f t="shared" ref="D236:E236" si="47">SUM(D232:D235)</f>
        <v>25497.41</v>
      </c>
      <c r="E236" s="66">
        <f t="shared" si="47"/>
        <v>26685.69</v>
      </c>
      <c r="F236" s="66">
        <f t="shared" ref="F236" si="48">SUM(F232:F235)</f>
        <v>26743.41</v>
      </c>
      <c r="G236" s="66">
        <f t="shared" ref="G236:L236" si="49">SUM(G232:G235)</f>
        <v>33359.06</v>
      </c>
      <c r="H236" s="66">
        <f t="shared" si="49"/>
        <v>31648.989999999998</v>
      </c>
      <c r="I236" s="66">
        <f t="shared" si="49"/>
        <v>28280.06</v>
      </c>
      <c r="J236" s="66">
        <f t="shared" si="49"/>
        <v>28000</v>
      </c>
      <c r="K236" s="100">
        <f t="shared" si="49"/>
        <v>29500</v>
      </c>
      <c r="L236" s="66">
        <f t="shared" si="49"/>
        <v>30000</v>
      </c>
      <c r="M236" s="8"/>
      <c r="N236" s="67">
        <f>+L236-K236</f>
        <v>500</v>
      </c>
    </row>
    <row r="237" spans="1:14" x14ac:dyDescent="0.25">
      <c r="A237" s="17" t="s">
        <v>284</v>
      </c>
      <c r="B237" s="17"/>
      <c r="D237" s="8"/>
      <c r="E237" s="8"/>
      <c r="F237" s="8"/>
      <c r="G237" s="8"/>
      <c r="H237" s="8"/>
      <c r="I237" s="8"/>
      <c r="J237" s="8"/>
      <c r="K237" s="68"/>
      <c r="L237" s="8"/>
      <c r="M237" s="8"/>
    </row>
    <row r="238" spans="1:14" x14ac:dyDescent="0.25">
      <c r="A238" s="11">
        <v>55300</v>
      </c>
      <c r="B238" s="34" t="s">
        <v>107</v>
      </c>
      <c r="C238" s="7" t="s">
        <v>69</v>
      </c>
      <c r="D238" s="8">
        <v>2115.2399999999998</v>
      </c>
      <c r="E238" s="8">
        <v>803.26</v>
      </c>
      <c r="F238" s="8">
        <v>3400.9</v>
      </c>
      <c r="G238" s="8">
        <v>4226.9399999999996</v>
      </c>
      <c r="H238" s="8">
        <v>5057.58</v>
      </c>
      <c r="I238" s="8">
        <v>8.43</v>
      </c>
      <c r="J238" s="8">
        <v>1675</v>
      </c>
      <c r="K238" s="68">
        <v>1910</v>
      </c>
      <c r="L238" s="8">
        <v>1910</v>
      </c>
      <c r="M238" s="8">
        <f t="shared" ref="M238:M250" si="50">+L238-K238</f>
        <v>0</v>
      </c>
      <c r="N238" s="9" t="s">
        <v>276</v>
      </c>
    </row>
    <row r="239" spans="1:14" x14ac:dyDescent="0.25">
      <c r="A239" s="11">
        <v>55310</v>
      </c>
      <c r="B239" s="34" t="s">
        <v>107</v>
      </c>
      <c r="C239" s="87" t="s">
        <v>277</v>
      </c>
      <c r="D239" s="18">
        <v>65</v>
      </c>
      <c r="H239" s="18">
        <v>0</v>
      </c>
      <c r="I239" s="18">
        <v>0</v>
      </c>
      <c r="J239" s="18">
        <v>0</v>
      </c>
      <c r="K239" s="69">
        <v>0</v>
      </c>
      <c r="M239" s="8">
        <f t="shared" si="50"/>
        <v>0</v>
      </c>
    </row>
    <row r="240" spans="1:14" x14ac:dyDescent="0.25">
      <c r="A240" s="11">
        <v>55320</v>
      </c>
      <c r="B240" s="34" t="s">
        <v>107</v>
      </c>
      <c r="C240" s="7" t="s">
        <v>278</v>
      </c>
      <c r="D240" s="18">
        <v>0</v>
      </c>
      <c r="E240" s="18">
        <v>180.74</v>
      </c>
      <c r="F240" s="18">
        <v>81.47</v>
      </c>
      <c r="G240" s="18">
        <v>15</v>
      </c>
      <c r="H240" s="18">
        <v>87.39</v>
      </c>
      <c r="I240" s="18">
        <v>95.44</v>
      </c>
      <c r="J240" s="18">
        <v>95</v>
      </c>
      <c r="K240" s="69">
        <v>90</v>
      </c>
      <c r="L240" s="18">
        <v>90</v>
      </c>
      <c r="M240" s="8">
        <f t="shared" si="50"/>
        <v>0</v>
      </c>
      <c r="N240" s="9" t="s">
        <v>358</v>
      </c>
    </row>
    <row r="241" spans="1:14" x14ac:dyDescent="0.25">
      <c r="A241" s="11">
        <v>55330</v>
      </c>
      <c r="B241" s="34" t="s">
        <v>107</v>
      </c>
      <c r="C241" s="7" t="s">
        <v>279</v>
      </c>
      <c r="D241" s="18">
        <v>463.48</v>
      </c>
      <c r="F241" s="18">
        <v>2228.2800000000002</v>
      </c>
      <c r="G241" s="18">
        <v>1553.62</v>
      </c>
      <c r="H241" s="18">
        <v>1913.59</v>
      </c>
      <c r="I241" s="18">
        <v>1775.44</v>
      </c>
      <c r="J241" s="18">
        <v>2000</v>
      </c>
      <c r="K241" s="69">
        <v>2000</v>
      </c>
      <c r="L241" s="18">
        <v>2000</v>
      </c>
      <c r="M241" s="8">
        <f t="shared" si="50"/>
        <v>0</v>
      </c>
      <c r="N241" s="9" t="s">
        <v>401</v>
      </c>
    </row>
    <row r="242" spans="1:14" x14ac:dyDescent="0.25">
      <c r="A242" s="11">
        <v>55340</v>
      </c>
      <c r="B242" s="34"/>
      <c r="C242" s="7" t="s">
        <v>381</v>
      </c>
      <c r="M242" s="8">
        <f t="shared" si="50"/>
        <v>0</v>
      </c>
    </row>
    <row r="243" spans="1:14" x14ac:dyDescent="0.25">
      <c r="A243" s="11">
        <v>55341</v>
      </c>
      <c r="B243" s="34"/>
      <c r="C243" s="7" t="s">
        <v>382</v>
      </c>
      <c r="H243" s="18">
        <v>37535.82</v>
      </c>
      <c r="I243" s="18">
        <v>4321.62</v>
      </c>
      <c r="J243" s="18">
        <v>5000</v>
      </c>
      <c r="K243" s="69">
        <v>5000</v>
      </c>
      <c r="L243" s="69">
        <v>1000</v>
      </c>
      <c r="M243" s="8">
        <f t="shared" si="50"/>
        <v>-4000</v>
      </c>
    </row>
    <row r="244" spans="1:14" x14ac:dyDescent="0.25">
      <c r="A244" s="11">
        <v>55342</v>
      </c>
      <c r="B244" s="34"/>
      <c r="C244" s="7" t="s">
        <v>383</v>
      </c>
      <c r="H244" s="84">
        <v>0</v>
      </c>
      <c r="I244" s="18">
        <v>0</v>
      </c>
      <c r="J244" s="18">
        <v>600</v>
      </c>
      <c r="K244" s="69">
        <v>500</v>
      </c>
      <c r="L244" s="69">
        <v>700</v>
      </c>
      <c r="M244" s="8">
        <f t="shared" si="50"/>
        <v>200</v>
      </c>
    </row>
    <row r="245" spans="1:14" x14ac:dyDescent="0.25">
      <c r="A245" s="11">
        <v>55343</v>
      </c>
      <c r="B245" s="34"/>
      <c r="C245" s="7" t="s">
        <v>384</v>
      </c>
      <c r="H245" s="84">
        <v>0</v>
      </c>
      <c r="I245" s="18">
        <v>0</v>
      </c>
      <c r="J245" s="18">
        <v>100</v>
      </c>
      <c r="K245" s="69">
        <v>100</v>
      </c>
      <c r="L245" s="69">
        <v>300</v>
      </c>
      <c r="M245" s="8">
        <f t="shared" si="50"/>
        <v>200</v>
      </c>
    </row>
    <row r="246" spans="1:14" x14ac:dyDescent="0.25">
      <c r="A246" s="11">
        <v>55344</v>
      </c>
      <c r="B246" s="34"/>
      <c r="C246" s="7" t="s">
        <v>380</v>
      </c>
      <c r="G246" s="18">
        <v>747.36</v>
      </c>
      <c r="H246" s="84">
        <v>0</v>
      </c>
      <c r="I246" s="18">
        <v>75.58</v>
      </c>
      <c r="J246" s="18">
        <v>18000</v>
      </c>
      <c r="K246" s="69">
        <v>18000</v>
      </c>
      <c r="L246" s="18">
        <v>3000</v>
      </c>
      <c r="M246" s="8">
        <f t="shared" si="50"/>
        <v>-15000</v>
      </c>
      <c r="N246" s="9" t="s">
        <v>438</v>
      </c>
    </row>
    <row r="247" spans="1:14" x14ac:dyDescent="0.25">
      <c r="A247" s="11">
        <v>55345</v>
      </c>
      <c r="B247" s="34"/>
      <c r="C247" s="7" t="s">
        <v>428</v>
      </c>
      <c r="H247" s="84"/>
      <c r="L247" s="18">
        <v>7000</v>
      </c>
      <c r="M247" s="8">
        <f t="shared" si="50"/>
        <v>7000</v>
      </c>
      <c r="N247" s="9" t="s">
        <v>429</v>
      </c>
    </row>
    <row r="248" spans="1:14" x14ac:dyDescent="0.25">
      <c r="A248" s="11">
        <v>56700</v>
      </c>
      <c r="B248" s="34" t="s">
        <v>107</v>
      </c>
      <c r="C248" s="7" t="s">
        <v>285</v>
      </c>
      <c r="D248" s="18">
        <v>115.8</v>
      </c>
      <c r="E248" s="18">
        <v>231.76</v>
      </c>
      <c r="F248" s="18">
        <v>1258.68</v>
      </c>
      <c r="G248" s="18">
        <v>1610</v>
      </c>
      <c r="H248" s="18">
        <v>2347</v>
      </c>
      <c r="I248" s="18">
        <v>3159.47</v>
      </c>
      <c r="J248" s="18">
        <v>1775</v>
      </c>
      <c r="K248" s="69">
        <v>2000</v>
      </c>
      <c r="L248" s="18">
        <v>2000</v>
      </c>
      <c r="M248" s="8">
        <f t="shared" si="50"/>
        <v>0</v>
      </c>
      <c r="N248" s="9" t="s">
        <v>286</v>
      </c>
    </row>
    <row r="249" spans="1:14" x14ac:dyDescent="0.25">
      <c r="A249" s="11">
        <v>56701</v>
      </c>
      <c r="B249" s="34" t="s">
        <v>107</v>
      </c>
      <c r="C249" s="7" t="s">
        <v>287</v>
      </c>
      <c r="D249" s="18">
        <v>3500</v>
      </c>
      <c r="E249" s="18">
        <v>3890</v>
      </c>
      <c r="F249" s="18">
        <v>3500</v>
      </c>
      <c r="G249" s="18">
        <v>3540</v>
      </c>
      <c r="H249" s="18">
        <v>3500</v>
      </c>
      <c r="I249" s="18">
        <v>1000</v>
      </c>
      <c r="J249" s="18">
        <v>3500</v>
      </c>
      <c r="K249" s="69">
        <v>3500</v>
      </c>
      <c r="L249" s="18">
        <v>3500</v>
      </c>
      <c r="M249" s="8">
        <f t="shared" si="50"/>
        <v>0</v>
      </c>
      <c r="N249" s="9" t="s">
        <v>288</v>
      </c>
    </row>
    <row r="250" spans="1:14" x14ac:dyDescent="0.25">
      <c r="A250" s="11">
        <v>56720</v>
      </c>
      <c r="B250" s="34" t="s">
        <v>107</v>
      </c>
      <c r="C250" s="7" t="s">
        <v>290</v>
      </c>
      <c r="D250" s="8">
        <v>0</v>
      </c>
      <c r="E250" s="8">
        <v>110000</v>
      </c>
      <c r="F250" s="8">
        <v>1238.83</v>
      </c>
      <c r="G250" s="8">
        <v>2403.6799999999998</v>
      </c>
      <c r="H250" s="8">
        <v>0</v>
      </c>
      <c r="I250" s="8">
        <v>525</v>
      </c>
      <c r="J250" s="8">
        <v>550</v>
      </c>
      <c r="K250" s="68">
        <v>1000</v>
      </c>
      <c r="L250" s="8">
        <v>1000</v>
      </c>
      <c r="M250" s="8">
        <f t="shared" si="50"/>
        <v>0</v>
      </c>
      <c r="N250" s="9" t="s">
        <v>291</v>
      </c>
    </row>
    <row r="251" spans="1:14" x14ac:dyDescent="0.25">
      <c r="A251" s="15" t="s">
        <v>292</v>
      </c>
      <c r="B251" s="15"/>
      <c r="C251" s="50" t="s">
        <v>293</v>
      </c>
      <c r="D251" s="19">
        <f t="shared" ref="D251:L251" si="51">SUM(D238:D250)</f>
        <v>6259.52</v>
      </c>
      <c r="E251" s="19">
        <f t="shared" si="51"/>
        <v>115105.76</v>
      </c>
      <c r="F251" s="19">
        <f t="shared" si="51"/>
        <v>11708.16</v>
      </c>
      <c r="G251" s="19">
        <f t="shared" si="51"/>
        <v>14096.599999999999</v>
      </c>
      <c r="H251" s="19">
        <f t="shared" si="51"/>
        <v>50441.38</v>
      </c>
      <c r="I251" s="19">
        <f t="shared" si="51"/>
        <v>10960.98</v>
      </c>
      <c r="J251" s="19">
        <f t="shared" si="51"/>
        <v>33295</v>
      </c>
      <c r="K251" s="92">
        <f t="shared" si="51"/>
        <v>34100</v>
      </c>
      <c r="L251" s="19">
        <f t="shared" si="51"/>
        <v>22500</v>
      </c>
      <c r="M251" s="8"/>
      <c r="N251" s="67">
        <f>+L251-K251</f>
        <v>-11600</v>
      </c>
    </row>
    <row r="252" spans="1:14" x14ac:dyDescent="0.25">
      <c r="A252" s="17" t="s">
        <v>294</v>
      </c>
      <c r="B252" s="17"/>
    </row>
    <row r="253" spans="1:14" x14ac:dyDescent="0.25">
      <c r="A253" s="11">
        <v>58100</v>
      </c>
      <c r="B253" s="34" t="s">
        <v>107</v>
      </c>
      <c r="C253" s="7" t="s">
        <v>295</v>
      </c>
      <c r="D253" s="18">
        <v>25255.55</v>
      </c>
      <c r="E253" s="18">
        <v>26167</v>
      </c>
      <c r="F253" s="18">
        <v>14356.08</v>
      </c>
      <c r="G253" s="18">
        <v>38616.400000000001</v>
      </c>
      <c r="H253" s="18">
        <v>29932.81</v>
      </c>
      <c r="I253" s="18">
        <v>34369.17</v>
      </c>
      <c r="J253" s="18">
        <v>32938.81</v>
      </c>
      <c r="K253" s="89">
        <v>34369.71</v>
      </c>
      <c r="L253" s="89">
        <v>35783.03</v>
      </c>
      <c r="M253" s="8">
        <f t="shared" ref="M253:M255" si="52">+L253-K253</f>
        <v>1413.3199999999997</v>
      </c>
      <c r="N253" s="9" t="s">
        <v>296</v>
      </c>
    </row>
    <row r="254" spans="1:14" x14ac:dyDescent="0.25">
      <c r="A254" s="11">
        <v>58210</v>
      </c>
      <c r="B254" s="34" t="s">
        <v>107</v>
      </c>
      <c r="C254" s="7" t="s">
        <v>318</v>
      </c>
      <c r="D254" s="18">
        <v>6114.24</v>
      </c>
      <c r="E254" s="18">
        <v>5203</v>
      </c>
      <c r="F254" s="18">
        <v>4275.41</v>
      </c>
      <c r="G254" s="18">
        <v>26231.29</v>
      </c>
      <c r="H254" s="18">
        <v>31371.88</v>
      </c>
      <c r="I254" s="18">
        <v>26935.52</v>
      </c>
      <c r="J254" s="18">
        <v>28365.88</v>
      </c>
      <c r="K254" s="89">
        <v>26935.52</v>
      </c>
      <c r="L254" s="89">
        <v>25521.599999999999</v>
      </c>
      <c r="M254" s="8">
        <f t="shared" si="52"/>
        <v>-1413.9200000000019</v>
      </c>
      <c r="N254" s="9" t="s">
        <v>296</v>
      </c>
    </row>
    <row r="255" spans="1:14" x14ac:dyDescent="0.25">
      <c r="A255" s="11">
        <v>58211</v>
      </c>
      <c r="B255" s="34" t="s">
        <v>297</v>
      </c>
      <c r="C255" s="7" t="s">
        <v>298</v>
      </c>
      <c r="D255" s="18">
        <v>17712.419999999998</v>
      </c>
      <c r="E255" s="18">
        <v>17712.419999999998</v>
      </c>
      <c r="F255" s="18">
        <v>17712.419999999998</v>
      </c>
      <c r="G255" s="18">
        <v>14169.42</v>
      </c>
      <c r="H255" s="18">
        <v>17713</v>
      </c>
      <c r="I255" s="18">
        <v>0</v>
      </c>
      <c r="J255" s="18">
        <v>17713</v>
      </c>
      <c r="K255" s="89">
        <v>17713</v>
      </c>
      <c r="L255" s="90">
        <v>17713</v>
      </c>
      <c r="M255" s="8">
        <f t="shared" si="52"/>
        <v>0</v>
      </c>
      <c r="N255" s="9" t="s">
        <v>359</v>
      </c>
    </row>
    <row r="256" spans="1:14" x14ac:dyDescent="0.25">
      <c r="A256" s="15" t="s">
        <v>299</v>
      </c>
      <c r="B256" s="15"/>
      <c r="C256" s="50" t="s">
        <v>300</v>
      </c>
      <c r="D256" s="19">
        <f t="shared" ref="D256:F256" si="53">SUM(D253:D255)</f>
        <v>49082.21</v>
      </c>
      <c r="E256" s="19">
        <f t="shared" si="53"/>
        <v>49082.42</v>
      </c>
      <c r="F256" s="19">
        <f t="shared" si="53"/>
        <v>36343.909999999996</v>
      </c>
      <c r="G256" s="19">
        <f t="shared" ref="G256:L256" si="54">SUM(G253:G255)</f>
        <v>79017.11</v>
      </c>
      <c r="H256" s="19">
        <f t="shared" si="54"/>
        <v>79017.69</v>
      </c>
      <c r="I256" s="19">
        <f t="shared" si="54"/>
        <v>61304.69</v>
      </c>
      <c r="J256" s="19">
        <f t="shared" si="54"/>
        <v>79017.69</v>
      </c>
      <c r="K256" s="92">
        <f t="shared" si="54"/>
        <v>79018.23</v>
      </c>
      <c r="L256" s="92">
        <f t="shared" si="54"/>
        <v>79017.63</v>
      </c>
      <c r="M256" s="8"/>
      <c r="N256" s="73">
        <f>+L256-K256</f>
        <v>-0.59999999999126885</v>
      </c>
    </row>
    <row r="257" spans="1:14" x14ac:dyDescent="0.25">
      <c r="C257" s="40" t="s">
        <v>301</v>
      </c>
      <c r="D257" s="41">
        <f t="shared" ref="D257:L257" si="55">+D132+D164+D230+D236+D251+D256</f>
        <v>507324.59</v>
      </c>
      <c r="E257" s="41">
        <f t="shared" si="55"/>
        <v>599032.22</v>
      </c>
      <c r="F257" s="41">
        <f t="shared" si="55"/>
        <v>545299.6</v>
      </c>
      <c r="G257" s="41">
        <f t="shared" si="55"/>
        <v>606971.87000000011</v>
      </c>
      <c r="H257" s="41">
        <f t="shared" si="55"/>
        <v>679292.85999999987</v>
      </c>
      <c r="I257" s="41">
        <f t="shared" si="55"/>
        <v>418770.48</v>
      </c>
      <c r="J257" s="41">
        <f t="shared" si="55"/>
        <v>640953.68999999994</v>
      </c>
      <c r="K257" s="101">
        <f t="shared" si="55"/>
        <v>666071.23</v>
      </c>
      <c r="L257" s="41">
        <f t="shared" si="55"/>
        <v>651205.63</v>
      </c>
      <c r="M257" s="41"/>
      <c r="N257" s="67">
        <f>SUM(M91:M256)</f>
        <v>-14865.600000000002</v>
      </c>
    </row>
    <row r="258" spans="1:14" x14ac:dyDescent="0.25">
      <c r="A258" s="17" t="s">
        <v>302</v>
      </c>
      <c r="B258" s="17"/>
      <c r="D258" s="8"/>
      <c r="E258" s="8"/>
      <c r="F258" s="8"/>
      <c r="G258" s="8"/>
      <c r="H258" s="8"/>
      <c r="I258" s="8"/>
      <c r="J258" s="8"/>
      <c r="K258" s="68"/>
      <c r="L258" s="8"/>
      <c r="M258" s="8"/>
    </row>
    <row r="259" spans="1:14" x14ac:dyDescent="0.25">
      <c r="A259" s="11">
        <v>57140</v>
      </c>
      <c r="B259" s="34" t="s">
        <v>107</v>
      </c>
      <c r="C259" s="7" t="s">
        <v>303</v>
      </c>
      <c r="E259" s="18">
        <v>17678.45</v>
      </c>
      <c r="F259" s="18">
        <v>2321.5500000000002</v>
      </c>
      <c r="G259" s="18">
        <v>2841</v>
      </c>
      <c r="H259" s="18">
        <v>15.27</v>
      </c>
      <c r="I259" s="18">
        <v>0</v>
      </c>
      <c r="M259" s="8">
        <f t="shared" ref="M259:M267" si="56">+L259-K259</f>
        <v>0</v>
      </c>
      <c r="N259" s="9" t="s">
        <v>317</v>
      </c>
    </row>
    <row r="260" spans="1:14" x14ac:dyDescent="0.25">
      <c r="A260" s="11">
        <v>57150</v>
      </c>
      <c r="B260" s="34"/>
      <c r="C260" s="7" t="s">
        <v>385</v>
      </c>
      <c r="E260" s="18">
        <v>4687.5</v>
      </c>
      <c r="F260" s="18">
        <v>12187.5</v>
      </c>
      <c r="G260" s="18">
        <v>3965.65</v>
      </c>
      <c r="H260" s="18">
        <v>10426.469999999999</v>
      </c>
      <c r="I260" s="18">
        <v>1333.34</v>
      </c>
      <c r="J260" s="18">
        <v>5000</v>
      </c>
      <c r="K260" s="69">
        <v>5000</v>
      </c>
      <c r="L260" s="69">
        <v>5000</v>
      </c>
      <c r="M260" s="8">
        <f t="shared" si="56"/>
        <v>0</v>
      </c>
      <c r="N260" s="9" t="s">
        <v>316</v>
      </c>
    </row>
    <row r="261" spans="1:14" x14ac:dyDescent="0.25">
      <c r="A261" s="11">
        <v>57190</v>
      </c>
      <c r="B261" s="34" t="s">
        <v>107</v>
      </c>
      <c r="C261" s="7" t="s">
        <v>386</v>
      </c>
      <c r="D261" s="18">
        <v>0</v>
      </c>
      <c r="E261" s="18">
        <v>700</v>
      </c>
      <c r="F261" s="18">
        <v>10656.5</v>
      </c>
      <c r="G261" s="18">
        <v>6000</v>
      </c>
      <c r="H261" s="18">
        <v>1283.78</v>
      </c>
      <c r="I261" s="18">
        <v>929</v>
      </c>
      <c r="K261" s="69">
        <v>9089</v>
      </c>
      <c r="L261" s="69">
        <v>9089</v>
      </c>
      <c r="M261" s="8">
        <f t="shared" si="56"/>
        <v>0</v>
      </c>
      <c r="N261" s="9" t="s">
        <v>304</v>
      </c>
    </row>
    <row r="262" spans="1:14" x14ac:dyDescent="0.25">
      <c r="A262" s="11">
        <v>57210</v>
      </c>
      <c r="B262" s="34" t="s">
        <v>107</v>
      </c>
      <c r="C262" s="7" t="s">
        <v>176</v>
      </c>
      <c r="D262" s="8">
        <v>41483.42</v>
      </c>
      <c r="E262" s="8"/>
      <c r="F262" s="8"/>
      <c r="G262" s="8">
        <v>13526.22</v>
      </c>
      <c r="H262" s="8">
        <v>380.01</v>
      </c>
      <c r="I262" s="8">
        <v>0</v>
      </c>
      <c r="J262" s="8">
        <v>5000</v>
      </c>
      <c r="K262" s="68">
        <v>5000</v>
      </c>
      <c r="L262" s="68">
        <v>5000</v>
      </c>
      <c r="M262" s="8">
        <f t="shared" si="56"/>
        <v>0</v>
      </c>
      <c r="N262" s="9" t="s">
        <v>315</v>
      </c>
    </row>
    <row r="263" spans="1:14" x14ac:dyDescent="0.25">
      <c r="A263" s="11">
        <v>57324</v>
      </c>
      <c r="B263" s="34" t="s">
        <v>107</v>
      </c>
      <c r="C263" s="7" t="s">
        <v>314</v>
      </c>
      <c r="D263" s="51"/>
      <c r="E263" s="51"/>
      <c r="F263" s="8">
        <v>20000</v>
      </c>
      <c r="G263" s="8">
        <v>0</v>
      </c>
      <c r="H263" s="8">
        <v>0</v>
      </c>
      <c r="I263" s="8">
        <v>0</v>
      </c>
      <c r="J263" s="8">
        <v>0</v>
      </c>
      <c r="K263" s="85"/>
      <c r="L263" s="85"/>
      <c r="M263" s="8">
        <f t="shared" si="56"/>
        <v>0</v>
      </c>
      <c r="N263" s="9" t="s">
        <v>313</v>
      </c>
    </row>
    <row r="264" spans="1:14" x14ac:dyDescent="0.25">
      <c r="A264" s="11">
        <v>57330</v>
      </c>
      <c r="B264" s="34" t="s">
        <v>107</v>
      </c>
      <c r="C264" s="7" t="s">
        <v>305</v>
      </c>
      <c r="D264" s="8">
        <v>2500</v>
      </c>
      <c r="E264" s="8">
        <v>431.07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68">
        <v>1000</v>
      </c>
      <c r="L264" s="68">
        <v>1000</v>
      </c>
      <c r="M264" s="8">
        <f t="shared" si="56"/>
        <v>0</v>
      </c>
      <c r="N264" s="9" t="s">
        <v>306</v>
      </c>
    </row>
    <row r="265" spans="1:14" x14ac:dyDescent="0.25">
      <c r="A265" s="11">
        <v>57331</v>
      </c>
      <c r="B265" s="34" t="s">
        <v>107</v>
      </c>
      <c r="C265" s="7" t="s">
        <v>379</v>
      </c>
      <c r="D265" s="18">
        <v>6472</v>
      </c>
      <c r="E265" s="18">
        <v>818</v>
      </c>
      <c r="F265" s="18">
        <v>431236</v>
      </c>
      <c r="G265" s="18">
        <v>785.67</v>
      </c>
      <c r="H265" s="18">
        <v>4636.71</v>
      </c>
      <c r="J265" s="18">
        <v>0</v>
      </c>
      <c r="K265" s="69">
        <v>15000</v>
      </c>
      <c r="L265" s="69">
        <v>15000</v>
      </c>
      <c r="M265" s="8">
        <f t="shared" si="56"/>
        <v>0</v>
      </c>
      <c r="N265" s="9" t="s">
        <v>353</v>
      </c>
    </row>
    <row r="266" spans="1:14" x14ac:dyDescent="0.25">
      <c r="A266" s="11">
        <v>57332</v>
      </c>
      <c r="B266" s="34"/>
      <c r="C266" s="7" t="s">
        <v>243</v>
      </c>
      <c r="G266" s="18">
        <v>35096.5</v>
      </c>
      <c r="H266" s="18">
        <v>668</v>
      </c>
      <c r="I266" s="18">
        <v>32454.25</v>
      </c>
      <c r="J266" s="18">
        <v>35000</v>
      </c>
      <c r="K266" s="69">
        <v>11660</v>
      </c>
      <c r="L266" s="69">
        <v>11660</v>
      </c>
      <c r="M266" s="8">
        <f t="shared" si="56"/>
        <v>0</v>
      </c>
      <c r="N266" s="9" t="s">
        <v>372</v>
      </c>
    </row>
    <row r="267" spans="1:14" x14ac:dyDescent="0.25">
      <c r="A267" s="11">
        <v>57333</v>
      </c>
      <c r="B267" s="34" t="s">
        <v>107</v>
      </c>
      <c r="C267" s="7" t="s">
        <v>387</v>
      </c>
      <c r="D267" s="8"/>
      <c r="E267" s="8"/>
      <c r="F267" s="8"/>
      <c r="G267" s="8"/>
      <c r="H267" s="8">
        <v>540</v>
      </c>
      <c r="I267" s="8">
        <v>405</v>
      </c>
      <c r="J267" s="8">
        <v>500</v>
      </c>
      <c r="K267" s="68">
        <v>500</v>
      </c>
      <c r="L267" s="68">
        <v>500</v>
      </c>
      <c r="M267" s="8">
        <f t="shared" si="56"/>
        <v>0</v>
      </c>
      <c r="N267" s="9" t="s">
        <v>307</v>
      </c>
    </row>
    <row r="268" spans="1:14" s="10" customFormat="1" ht="12.75" x14ac:dyDescent="0.2">
      <c r="A268" s="15" t="s">
        <v>308</v>
      </c>
      <c r="B268" s="15"/>
      <c r="C268" s="50" t="s">
        <v>309</v>
      </c>
      <c r="D268" s="19">
        <f t="shared" ref="D268:F268" si="57">SUM(D258:D267)</f>
        <v>50455.42</v>
      </c>
      <c r="E268" s="19">
        <f t="shared" si="57"/>
        <v>24315.02</v>
      </c>
      <c r="F268" s="19">
        <f t="shared" si="57"/>
        <v>476401.55</v>
      </c>
      <c r="G268" s="19">
        <f t="shared" ref="G268:J268" si="58">SUM(G258:G267)</f>
        <v>62215.039999999994</v>
      </c>
      <c r="H268" s="19">
        <f t="shared" si="58"/>
        <v>17950.240000000002</v>
      </c>
      <c r="I268" s="19">
        <f t="shared" si="58"/>
        <v>35121.589999999997</v>
      </c>
      <c r="J268" s="19">
        <f t="shared" si="58"/>
        <v>45500</v>
      </c>
      <c r="K268" s="92">
        <f>SUM(K259:K267)</f>
        <v>47249</v>
      </c>
      <c r="L268" s="19">
        <f>SUM(L259:L267)</f>
        <v>47249</v>
      </c>
      <c r="M268" s="8"/>
      <c r="N268" s="67">
        <f>+L268-K268</f>
        <v>0</v>
      </c>
    </row>
    <row r="269" spans="1:14" s="10" customFormat="1" ht="12.75" x14ac:dyDescent="0.2">
      <c r="A269" s="11"/>
      <c r="B269" s="11"/>
      <c r="C269" s="7"/>
      <c r="D269" s="18"/>
      <c r="E269" s="18"/>
      <c r="F269" s="18"/>
      <c r="G269" s="18"/>
      <c r="H269" s="18"/>
      <c r="I269" s="18"/>
      <c r="J269" s="18"/>
      <c r="K269" s="69"/>
      <c r="L269" s="18"/>
      <c r="M269" s="18"/>
      <c r="N269" s="9"/>
    </row>
    <row r="270" spans="1:14" s="10" customFormat="1" ht="12.75" x14ac:dyDescent="0.2">
      <c r="A270" s="6" t="s">
        <v>312</v>
      </c>
      <c r="B270" s="11"/>
      <c r="C270" s="7"/>
      <c r="D270" s="18"/>
      <c r="E270" s="18"/>
      <c r="F270" s="18"/>
      <c r="G270" s="18"/>
      <c r="H270" s="18"/>
      <c r="I270" s="18"/>
      <c r="J270" s="18"/>
      <c r="K270" s="69"/>
      <c r="L270" s="18"/>
      <c r="M270" s="18"/>
      <c r="N270" s="9"/>
    </row>
    <row r="271" spans="1:14" s="10" customFormat="1" ht="12.75" x14ac:dyDescent="0.2">
      <c r="A271" s="11">
        <v>59900</v>
      </c>
      <c r="B271" s="11"/>
      <c r="C271" s="7" t="s">
        <v>311</v>
      </c>
      <c r="D271" s="18"/>
      <c r="E271" s="18">
        <v>0</v>
      </c>
      <c r="F271" s="18">
        <v>0</v>
      </c>
      <c r="G271" s="18">
        <v>0</v>
      </c>
      <c r="H271" s="18"/>
      <c r="I271" s="18">
        <v>0</v>
      </c>
      <c r="J271" s="18"/>
      <c r="K271" s="69"/>
      <c r="L271" s="18"/>
      <c r="M271" s="18"/>
      <c r="N271" s="9"/>
    </row>
    <row r="272" spans="1:14" s="10" customFormat="1" ht="15.75" thickBot="1" x14ac:dyDescent="0.25">
      <c r="A272" s="11"/>
      <c r="B272" s="11"/>
      <c r="C272" s="42" t="s">
        <v>310</v>
      </c>
      <c r="D272" s="49">
        <f>+D257+D268+D271</f>
        <v>557780.01</v>
      </c>
      <c r="E272" s="43">
        <f>+E257+E268+E271</f>
        <v>623347.24</v>
      </c>
      <c r="F272" s="43">
        <f>+F257+F268+F271</f>
        <v>1021701.1499999999</v>
      </c>
      <c r="G272" s="43">
        <f>+G257+G268+G271</f>
        <v>669186.91000000015</v>
      </c>
      <c r="H272" s="43">
        <f>+H257+H268</f>
        <v>697243.09999999986</v>
      </c>
      <c r="I272" s="43">
        <f>+I257+I268+I271</f>
        <v>453892.06999999995</v>
      </c>
      <c r="J272" s="43">
        <f>+J257+J268</f>
        <v>686453.69</v>
      </c>
      <c r="K272" s="102">
        <f>+K257+K268</f>
        <v>713320.23</v>
      </c>
      <c r="L272" s="43">
        <f>+L257+L268</f>
        <v>698454.63</v>
      </c>
      <c r="M272" s="49">
        <f>SUM(M91:M271)</f>
        <v>-14865.600000000002</v>
      </c>
      <c r="N272" s="110"/>
    </row>
    <row r="273" spans="1:14" s="10" customFormat="1" ht="13.5" thickTop="1" x14ac:dyDescent="0.2">
      <c r="A273" s="11"/>
      <c r="B273" s="11"/>
      <c r="C273" s="7"/>
      <c r="D273" s="47"/>
      <c r="E273" s="48"/>
      <c r="F273" s="48"/>
      <c r="G273" s="48"/>
      <c r="H273" s="48"/>
      <c r="I273" s="48"/>
      <c r="J273" s="18"/>
      <c r="K273" s="69"/>
      <c r="L273" s="18"/>
      <c r="M273" s="18"/>
      <c r="N273" s="9"/>
    </row>
    <row r="274" spans="1:14" ht="15.75" thickBot="1" x14ac:dyDescent="0.3">
      <c r="K274" s="112">
        <f>+K83-K272</f>
        <v>-0.14000000001396984</v>
      </c>
      <c r="L274" s="112">
        <f>+L83-L272</f>
        <v>-0.16000000003259629</v>
      </c>
      <c r="M274" s="107"/>
    </row>
    <row r="275" spans="1:14" ht="15.75" thickTop="1" x14ac:dyDescent="0.25">
      <c r="L275" s="18" t="s">
        <v>439</v>
      </c>
    </row>
    <row r="276" spans="1:14" x14ac:dyDescent="0.25">
      <c r="K276" s="68"/>
      <c r="L276" s="8"/>
    </row>
    <row r="344" spans="1:14" s="10" customFormat="1" ht="12.75" x14ac:dyDescent="0.2">
      <c r="A344" s="11"/>
      <c r="B344" s="11"/>
      <c r="C344" s="7"/>
      <c r="D344" s="8"/>
      <c r="E344" s="8"/>
      <c r="F344" s="8"/>
      <c r="G344" s="8"/>
      <c r="H344" s="8"/>
      <c r="I344" s="8"/>
      <c r="J344" s="8"/>
      <c r="K344" s="68"/>
      <c r="L344" s="8"/>
      <c r="M344" s="8"/>
      <c r="N344" s="44"/>
    </row>
    <row r="345" spans="1:14" s="10" customFormat="1" ht="12.75" x14ac:dyDescent="0.2">
      <c r="A345" s="11"/>
      <c r="B345" s="11"/>
      <c r="C345" s="7"/>
      <c r="D345" s="8"/>
      <c r="E345" s="8"/>
      <c r="F345" s="8"/>
      <c r="G345" s="8"/>
      <c r="H345" s="8"/>
      <c r="I345" s="8"/>
      <c r="J345" s="8"/>
      <c r="K345" s="68"/>
      <c r="L345" s="8"/>
      <c r="M345" s="8"/>
      <c r="N345" s="9"/>
    </row>
    <row r="346" spans="1:14" s="10" customFormat="1" ht="12.75" x14ac:dyDescent="0.2">
      <c r="A346" s="11"/>
      <c r="B346" s="11"/>
      <c r="C346" s="7"/>
      <c r="D346" s="8"/>
      <c r="E346" s="8"/>
      <c r="F346" s="8"/>
      <c r="G346" s="8"/>
      <c r="H346" s="8"/>
      <c r="I346" s="8"/>
      <c r="J346" s="8"/>
      <c r="K346" s="68"/>
      <c r="L346" s="8"/>
      <c r="M346" s="8"/>
      <c r="N346" s="9"/>
    </row>
    <row r="347" spans="1:14" s="10" customFormat="1" ht="12.75" x14ac:dyDescent="0.2">
      <c r="A347" s="11"/>
      <c r="B347" s="11"/>
      <c r="C347" s="20"/>
      <c r="D347" s="45"/>
      <c r="E347" s="45"/>
      <c r="F347" s="45"/>
      <c r="G347" s="45"/>
      <c r="H347" s="45"/>
      <c r="I347" s="45"/>
      <c r="J347" s="45"/>
      <c r="K347" s="103"/>
      <c r="L347" s="45"/>
      <c r="M347" s="45"/>
      <c r="N347" s="46"/>
    </row>
    <row r="348" spans="1:14" s="10" customFormat="1" ht="12.75" x14ac:dyDescent="0.2">
      <c r="A348" s="11"/>
      <c r="B348" s="11"/>
      <c r="C348" s="7"/>
      <c r="D348" s="8"/>
      <c r="E348" s="8"/>
      <c r="F348" s="8"/>
      <c r="G348" s="8"/>
      <c r="H348" s="8"/>
      <c r="I348" s="8"/>
      <c r="J348" s="8"/>
      <c r="K348" s="68"/>
      <c r="L348" s="8"/>
      <c r="M348" s="8"/>
      <c r="N348" s="9"/>
    </row>
    <row r="349" spans="1:14" s="10" customFormat="1" ht="12.75" x14ac:dyDescent="0.2">
      <c r="A349" s="11"/>
      <c r="B349" s="11"/>
      <c r="C349" s="7"/>
      <c r="D349" s="8"/>
      <c r="E349" s="8"/>
      <c r="F349" s="8"/>
      <c r="G349" s="8"/>
      <c r="H349" s="8"/>
      <c r="I349" s="8"/>
      <c r="J349" s="8"/>
      <c r="K349" s="68"/>
      <c r="L349" s="8"/>
      <c r="M349" s="8"/>
      <c r="N349" s="9"/>
    </row>
  </sheetData>
  <autoFilter ref="A127:N132" xr:uid="{16C04C5D-91B6-4C96-8FED-BD478CBB88AA}"/>
  <printOptions gridLines="1"/>
  <pageMargins left="0.5" right="0.25" top="0.75" bottom="0.75" header="0.3" footer="0.3"/>
  <pageSetup scale="55" orientation="landscape" r:id="rId1"/>
  <headerFooter>
    <oddFooter xml:space="preserve">&amp;L&amp;8&amp;D &amp;CGENERAL FUND&amp;R&amp;"-,Bold"&amp;14GEN&amp;"-,Regular"&amp;8 &amp;10&amp;P of &amp;N&amp;11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GENERAL</vt:lpstr>
      <vt:lpstr>GENERAL!Print_Titles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L Hinds</dc:creator>
  <cp:lastModifiedBy>Terry Hinds</cp:lastModifiedBy>
  <cp:lastPrinted>2025-10-19T23:44:25Z</cp:lastPrinted>
  <dcterms:created xsi:type="dcterms:W3CDTF">2022-08-08T23:58:46Z</dcterms:created>
  <dcterms:modified xsi:type="dcterms:W3CDTF">2025-10-20T22:03:20Z</dcterms:modified>
</cp:coreProperties>
</file>